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701" documentId="11_F25DC773A252ABDACC1048DB695A553A5ADE58E5" xr6:coauthVersionLast="47" xr6:coauthVersionMax="47" xr10:uidLastSave="{4FA9ED0E-62E5-4D54-9DCA-29A782677F47}"/>
  <bookViews>
    <workbookView xWindow="-120" yWindow="-120" windowWidth="29040" windowHeight="15840" xr2:uid="{00000000-000D-0000-FFFF-FFFF00000000}"/>
  </bookViews>
  <sheets>
    <sheet name="Fig4c. ASHRAE 62.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6" l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J87" i="6"/>
  <c r="K87" i="6" s="1"/>
  <c r="H87" i="6"/>
  <c r="J75" i="6"/>
  <c r="K75" i="6" s="1"/>
  <c r="H75" i="6"/>
  <c r="J70" i="6"/>
  <c r="K70" i="6" s="1"/>
  <c r="H70" i="6"/>
  <c r="J58" i="6"/>
  <c r="K58" i="6" s="1"/>
  <c r="H58" i="6"/>
  <c r="J57" i="6"/>
  <c r="K57" i="6" s="1"/>
  <c r="H57" i="6"/>
  <c r="J56" i="6"/>
  <c r="K56" i="6" s="1"/>
  <c r="H56" i="6"/>
  <c r="J55" i="6"/>
  <c r="K55" i="6" s="1"/>
  <c r="L55" i="6" s="1"/>
  <c r="M55" i="6" s="1"/>
  <c r="H55" i="6"/>
  <c r="J54" i="6"/>
  <c r="K54" i="6" s="1"/>
  <c r="H54" i="6"/>
  <c r="J50" i="6"/>
  <c r="K50" i="6" s="1"/>
  <c r="H50" i="6"/>
  <c r="J19" i="6"/>
  <c r="K19" i="6" s="1"/>
  <c r="H19" i="6"/>
  <c r="J18" i="6"/>
  <c r="K18" i="6" s="1"/>
  <c r="H18" i="6"/>
  <c r="J17" i="6"/>
  <c r="K17" i="6" s="1"/>
  <c r="H17" i="6"/>
  <c r="J16" i="6"/>
  <c r="K16" i="6" s="1"/>
  <c r="L16" i="6" s="1"/>
  <c r="M16" i="6" s="1"/>
  <c r="H16" i="6"/>
  <c r="J10" i="6"/>
  <c r="K10" i="6" s="1"/>
  <c r="H10" i="6"/>
  <c r="J86" i="6"/>
  <c r="K86" i="6" s="1"/>
  <c r="H86" i="6"/>
  <c r="J85" i="6"/>
  <c r="K85" i="6" s="1"/>
  <c r="H85" i="6"/>
  <c r="J84" i="6"/>
  <c r="K84" i="6" s="1"/>
  <c r="H84" i="6"/>
  <c r="J83" i="6"/>
  <c r="K83" i="6" s="1"/>
  <c r="H83" i="6"/>
  <c r="J82" i="6"/>
  <c r="K82" i="6" s="1"/>
  <c r="H82" i="6"/>
  <c r="J81" i="6"/>
  <c r="K81" i="6" s="1"/>
  <c r="H81" i="6"/>
  <c r="J80" i="6"/>
  <c r="K80" i="6" s="1"/>
  <c r="H80" i="6"/>
  <c r="J79" i="6"/>
  <c r="K79" i="6" s="1"/>
  <c r="H79" i="6"/>
  <c r="J78" i="6"/>
  <c r="K78" i="6" s="1"/>
  <c r="H78" i="6"/>
  <c r="J77" i="6"/>
  <c r="K77" i="6" s="1"/>
  <c r="H77" i="6"/>
  <c r="J76" i="6"/>
  <c r="K76" i="6" s="1"/>
  <c r="H76" i="6"/>
  <c r="J74" i="6"/>
  <c r="K74" i="6" s="1"/>
  <c r="H74" i="6"/>
  <c r="J73" i="6"/>
  <c r="K73" i="6" s="1"/>
  <c r="H73" i="6"/>
  <c r="J72" i="6"/>
  <c r="K72" i="6" s="1"/>
  <c r="H72" i="6"/>
  <c r="J71" i="6"/>
  <c r="K71" i="6" s="1"/>
  <c r="H71" i="6"/>
  <c r="J69" i="6"/>
  <c r="K69" i="6" s="1"/>
  <c r="H69" i="6"/>
  <c r="J68" i="6"/>
  <c r="K68" i="6" s="1"/>
  <c r="H68" i="6"/>
  <c r="J67" i="6"/>
  <c r="K67" i="6" s="1"/>
  <c r="H67" i="6"/>
  <c r="J66" i="6"/>
  <c r="K66" i="6" s="1"/>
  <c r="H66" i="6"/>
  <c r="J65" i="6"/>
  <c r="K65" i="6" s="1"/>
  <c r="H65" i="6"/>
  <c r="J64" i="6"/>
  <c r="K64" i="6" s="1"/>
  <c r="L64" i="6" s="1"/>
  <c r="H64" i="6"/>
  <c r="J63" i="6"/>
  <c r="K63" i="6" s="1"/>
  <c r="H63" i="6"/>
  <c r="J62" i="6"/>
  <c r="K62" i="6" s="1"/>
  <c r="H62" i="6"/>
  <c r="J61" i="6"/>
  <c r="K61" i="6" s="1"/>
  <c r="H61" i="6"/>
  <c r="J60" i="6"/>
  <c r="K60" i="6" s="1"/>
  <c r="H60" i="6"/>
  <c r="J59" i="6"/>
  <c r="K59" i="6" s="1"/>
  <c r="H59" i="6"/>
  <c r="J53" i="6"/>
  <c r="K53" i="6" s="1"/>
  <c r="H53" i="6"/>
  <c r="J52" i="6"/>
  <c r="K52" i="6" s="1"/>
  <c r="H52" i="6"/>
  <c r="J51" i="6"/>
  <c r="K51" i="6" s="1"/>
  <c r="H51" i="6"/>
  <c r="J49" i="6"/>
  <c r="K49" i="6" s="1"/>
  <c r="H49" i="6"/>
  <c r="J48" i="6"/>
  <c r="K48" i="6" s="1"/>
  <c r="H48" i="6"/>
  <c r="J47" i="6"/>
  <c r="K47" i="6" s="1"/>
  <c r="H47" i="6"/>
  <c r="J46" i="6"/>
  <c r="K46" i="6" s="1"/>
  <c r="H46" i="6"/>
  <c r="J45" i="6"/>
  <c r="K45" i="6" s="1"/>
  <c r="H45" i="6"/>
  <c r="J44" i="6"/>
  <c r="K44" i="6" s="1"/>
  <c r="H44" i="6"/>
  <c r="J43" i="6"/>
  <c r="K43" i="6" s="1"/>
  <c r="H43" i="6"/>
  <c r="J42" i="6"/>
  <c r="K42" i="6" s="1"/>
  <c r="H42" i="6"/>
  <c r="J41" i="6"/>
  <c r="K41" i="6" s="1"/>
  <c r="H41" i="6"/>
  <c r="J40" i="6"/>
  <c r="K40" i="6" s="1"/>
  <c r="H40" i="6"/>
  <c r="J39" i="6"/>
  <c r="K39" i="6" s="1"/>
  <c r="H39" i="6"/>
  <c r="J38" i="6"/>
  <c r="K38" i="6" s="1"/>
  <c r="H38" i="6"/>
  <c r="J37" i="6"/>
  <c r="K37" i="6" s="1"/>
  <c r="H37" i="6"/>
  <c r="J36" i="6"/>
  <c r="K36" i="6" s="1"/>
  <c r="H36" i="6"/>
  <c r="J35" i="6"/>
  <c r="K35" i="6" s="1"/>
  <c r="H35" i="6"/>
  <c r="J34" i="6"/>
  <c r="K34" i="6" s="1"/>
  <c r="H34" i="6"/>
  <c r="J33" i="6"/>
  <c r="K33" i="6" s="1"/>
  <c r="H33" i="6"/>
  <c r="J32" i="6"/>
  <c r="K32" i="6" s="1"/>
  <c r="H32" i="6"/>
  <c r="J31" i="6"/>
  <c r="K31" i="6" s="1"/>
  <c r="H31" i="6"/>
  <c r="J30" i="6"/>
  <c r="K30" i="6" s="1"/>
  <c r="H30" i="6"/>
  <c r="J29" i="6"/>
  <c r="K29" i="6" s="1"/>
  <c r="H29" i="6"/>
  <c r="J28" i="6"/>
  <c r="K28" i="6" s="1"/>
  <c r="H28" i="6"/>
  <c r="J27" i="6"/>
  <c r="K27" i="6" s="1"/>
  <c r="H27" i="6"/>
  <c r="J26" i="6"/>
  <c r="K26" i="6" s="1"/>
  <c r="H26" i="6"/>
  <c r="J25" i="6"/>
  <c r="K25" i="6" s="1"/>
  <c r="H25" i="6"/>
  <c r="J24" i="6"/>
  <c r="K24" i="6" s="1"/>
  <c r="H24" i="6"/>
  <c r="J23" i="6"/>
  <c r="K23" i="6" s="1"/>
  <c r="H23" i="6"/>
  <c r="J22" i="6"/>
  <c r="K22" i="6" s="1"/>
  <c r="H22" i="6"/>
  <c r="J21" i="6"/>
  <c r="K21" i="6" s="1"/>
  <c r="H21" i="6"/>
  <c r="J20" i="6"/>
  <c r="K20" i="6" s="1"/>
  <c r="L20" i="6" s="1"/>
  <c r="H20" i="6"/>
  <c r="J15" i="6"/>
  <c r="K15" i="6" s="1"/>
  <c r="H15" i="6"/>
  <c r="J14" i="6"/>
  <c r="K14" i="6" s="1"/>
  <c r="H14" i="6"/>
  <c r="J13" i="6"/>
  <c r="K13" i="6" s="1"/>
  <c r="H13" i="6"/>
  <c r="J12" i="6"/>
  <c r="K12" i="6" s="1"/>
  <c r="H12" i="6"/>
  <c r="J11" i="6"/>
  <c r="K11" i="6" s="1"/>
  <c r="H11" i="6"/>
  <c r="J9" i="6"/>
  <c r="K9" i="6" s="1"/>
  <c r="H9" i="6"/>
  <c r="J8" i="6"/>
  <c r="K8" i="6" s="1"/>
  <c r="H8" i="6"/>
  <c r="J7" i="6"/>
  <c r="K7" i="6" s="1"/>
  <c r="L7" i="6" s="1"/>
  <c r="H7" i="6"/>
  <c r="J6" i="6"/>
  <c r="K6" i="6" s="1"/>
  <c r="H6" i="6"/>
  <c r="J5" i="6"/>
  <c r="K5" i="6" s="1"/>
  <c r="H5" i="6"/>
  <c r="J4" i="6"/>
  <c r="K4" i="6" s="1"/>
  <c r="H4" i="6"/>
  <c r="L87" i="6" l="1"/>
  <c r="M87" i="6" s="1"/>
  <c r="L75" i="6"/>
  <c r="M75" i="6" s="1"/>
  <c r="L70" i="6"/>
  <c r="M70" i="6" s="1"/>
  <c r="P70" i="6" s="1"/>
  <c r="P55" i="6"/>
  <c r="Q55" i="6"/>
  <c r="N55" i="6"/>
  <c r="O55" i="6" s="1"/>
  <c r="L56" i="6"/>
  <c r="M56" i="6" s="1"/>
  <c r="L58" i="6"/>
  <c r="M58" i="6" s="1"/>
  <c r="L57" i="6"/>
  <c r="M57" i="6" s="1"/>
  <c r="L54" i="6"/>
  <c r="M54" i="6" s="1"/>
  <c r="L50" i="6"/>
  <c r="M50" i="6" s="1"/>
  <c r="L17" i="6"/>
  <c r="M17" i="6" s="1"/>
  <c r="P17" i="6" s="1"/>
  <c r="N16" i="6"/>
  <c r="O16" i="6" s="1"/>
  <c r="P16" i="6"/>
  <c r="Q16" i="6"/>
  <c r="L18" i="6"/>
  <c r="M18" i="6" s="1"/>
  <c r="L19" i="6"/>
  <c r="M19" i="6" s="1"/>
  <c r="L10" i="6"/>
  <c r="M10" i="6" s="1"/>
  <c r="L51" i="6"/>
  <c r="M51" i="6" s="1"/>
  <c r="L34" i="6"/>
  <c r="M34" i="6" s="1"/>
  <c r="L82" i="6"/>
  <c r="M82" i="6" s="1"/>
  <c r="L26" i="6"/>
  <c r="M26" i="6" s="1"/>
  <c r="L42" i="6"/>
  <c r="M42" i="6" s="1"/>
  <c r="L73" i="6"/>
  <c r="M73" i="6" s="1"/>
  <c r="M64" i="6"/>
  <c r="Q64" i="6" s="1"/>
  <c r="L25" i="6"/>
  <c r="M25" i="6" s="1"/>
  <c r="L38" i="6"/>
  <c r="M38" i="6" s="1"/>
  <c r="L80" i="6"/>
  <c r="M80" i="6" s="1"/>
  <c r="L45" i="6"/>
  <c r="M45" i="6" s="1"/>
  <c r="L81" i="6"/>
  <c r="M81" i="6" s="1"/>
  <c r="L60" i="6"/>
  <c r="M60" i="6" s="1"/>
  <c r="L8" i="6"/>
  <c r="M8" i="6" s="1"/>
  <c r="L48" i="6"/>
  <c r="M48" i="6" s="1"/>
  <c r="L67" i="6"/>
  <c r="M67" i="6" s="1"/>
  <c r="L14" i="6"/>
  <c r="M14" i="6" s="1"/>
  <c r="L65" i="6"/>
  <c r="M65" i="6" s="1"/>
  <c r="L47" i="6"/>
  <c r="M47" i="6" s="1"/>
  <c r="L41" i="6"/>
  <c r="M41" i="6" s="1"/>
  <c r="L21" i="6"/>
  <c r="M21" i="6" s="1"/>
  <c r="L61" i="6"/>
  <c r="M61" i="6" s="1"/>
  <c r="L83" i="6"/>
  <c r="M83" i="6" s="1"/>
  <c r="L9" i="6"/>
  <c r="M9" i="6" s="1"/>
  <c r="L35" i="6"/>
  <c r="M35" i="6" s="1"/>
  <c r="L49" i="6"/>
  <c r="M49" i="6" s="1"/>
  <c r="L68" i="6"/>
  <c r="M68" i="6" s="1"/>
  <c r="L22" i="6"/>
  <c r="M22" i="6" s="1"/>
  <c r="L62" i="6"/>
  <c r="M62" i="6" s="1"/>
  <c r="L77" i="6"/>
  <c r="M77" i="6" s="1"/>
  <c r="L15" i="6"/>
  <c r="M15" i="6" s="1"/>
  <c r="L74" i="6"/>
  <c r="M74" i="6" s="1"/>
  <c r="L4" i="6"/>
  <c r="M4" i="6" s="1"/>
  <c r="L11" i="6"/>
  <c r="M11" i="6" s="1"/>
  <c r="L29" i="6"/>
  <c r="M29" i="6" s="1"/>
  <c r="L69" i="6"/>
  <c r="M69" i="6" s="1"/>
  <c r="L39" i="6"/>
  <c r="M39" i="6" s="1"/>
  <c r="L59" i="6"/>
  <c r="M59" i="6" s="1"/>
  <c r="L27" i="6"/>
  <c r="M27" i="6" s="1"/>
  <c r="L23" i="6"/>
  <c r="M23" i="6" s="1"/>
  <c r="L43" i="6"/>
  <c r="M43" i="6" s="1"/>
  <c r="L63" i="6"/>
  <c r="M63" i="6" s="1"/>
  <c r="L78" i="6"/>
  <c r="M78" i="6" s="1"/>
  <c r="L6" i="6"/>
  <c r="M6" i="6" s="1"/>
  <c r="L33" i="6"/>
  <c r="M33" i="6" s="1"/>
  <c r="L40" i="6"/>
  <c r="M40" i="6" s="1"/>
  <c r="L12" i="6"/>
  <c r="M12" i="6" s="1"/>
  <c r="L30" i="6"/>
  <c r="M30" i="6" s="1"/>
  <c r="L71" i="6"/>
  <c r="M71" i="6" s="1"/>
  <c r="L85" i="6"/>
  <c r="M85" i="6" s="1"/>
  <c r="L5" i="6"/>
  <c r="M5" i="6" s="1"/>
  <c r="L24" i="6"/>
  <c r="M24" i="6" s="1"/>
  <c r="L37" i="6"/>
  <c r="M37" i="6" s="1"/>
  <c r="L79" i="6"/>
  <c r="M79" i="6" s="1"/>
  <c r="L32" i="6"/>
  <c r="M32" i="6" s="1"/>
  <c r="L46" i="6"/>
  <c r="M46" i="6" s="1"/>
  <c r="L13" i="6"/>
  <c r="M13" i="6" s="1"/>
  <c r="L31" i="6"/>
  <c r="M31" i="6" s="1"/>
  <c r="L52" i="6"/>
  <c r="M52" i="6" s="1"/>
  <c r="L72" i="6"/>
  <c r="M72" i="6" s="1"/>
  <c r="L86" i="6"/>
  <c r="M86" i="6" s="1"/>
  <c r="L28" i="6"/>
  <c r="M28" i="6" s="1"/>
  <c r="P28" i="6" s="1"/>
  <c r="L36" i="6"/>
  <c r="M36" i="6" s="1"/>
  <c r="L44" i="6"/>
  <c r="M44" i="6" s="1"/>
  <c r="L53" i="6"/>
  <c r="M53" i="6" s="1"/>
  <c r="L66" i="6"/>
  <c r="M66" i="6" s="1"/>
  <c r="L76" i="6"/>
  <c r="M76" i="6" s="1"/>
  <c r="L84" i="6"/>
  <c r="M84" i="6" s="1"/>
  <c r="M7" i="6"/>
  <c r="M20" i="6"/>
  <c r="P20" i="6" s="1"/>
  <c r="N87" i="6" l="1"/>
  <c r="O87" i="6" s="1"/>
  <c r="Q87" i="6"/>
  <c r="P87" i="6"/>
  <c r="Q75" i="6"/>
  <c r="N75" i="6"/>
  <c r="O75" i="6" s="1"/>
  <c r="P75" i="6"/>
  <c r="N70" i="6"/>
  <c r="O70" i="6" s="1"/>
  <c r="Q70" i="6"/>
  <c r="Q54" i="6"/>
  <c r="N54" i="6"/>
  <c r="O54" i="6" s="1"/>
  <c r="P54" i="6"/>
  <c r="P57" i="6"/>
  <c r="Q57" i="6"/>
  <c r="N57" i="6"/>
  <c r="O57" i="6" s="1"/>
  <c r="Q58" i="6"/>
  <c r="N58" i="6"/>
  <c r="O58" i="6" s="1"/>
  <c r="P58" i="6"/>
  <c r="Q56" i="6"/>
  <c r="N56" i="6"/>
  <c r="O56" i="6" s="1"/>
  <c r="P56" i="6"/>
  <c r="N50" i="6"/>
  <c r="O50" i="6" s="1"/>
  <c r="Q50" i="6"/>
  <c r="P50" i="6"/>
  <c r="N17" i="6"/>
  <c r="O17" i="6" s="1"/>
  <c r="Q17" i="6"/>
  <c r="N19" i="6"/>
  <c r="O19" i="6" s="1"/>
  <c r="Q19" i="6"/>
  <c r="P19" i="6"/>
  <c r="Q18" i="6"/>
  <c r="N18" i="6"/>
  <c r="O18" i="6" s="1"/>
  <c r="P18" i="6"/>
  <c r="Q82" i="6"/>
  <c r="N82" i="6"/>
  <c r="O82" i="6" s="1"/>
  <c r="P82" i="6"/>
  <c r="Q10" i="6"/>
  <c r="N10" i="6"/>
  <c r="O10" i="6" s="1"/>
  <c r="P10" i="6"/>
  <c r="Q73" i="6"/>
  <c r="P73" i="6"/>
  <c r="N73" i="6"/>
  <c r="O73" i="6" s="1"/>
  <c r="P42" i="6"/>
  <c r="Q42" i="6"/>
  <c r="N42" i="6"/>
  <c r="O42" i="6" s="1"/>
  <c r="Q34" i="6"/>
  <c r="P34" i="6"/>
  <c r="N34" i="6"/>
  <c r="O34" i="6" s="1"/>
  <c r="Q26" i="6"/>
  <c r="N26" i="6"/>
  <c r="O26" i="6" s="1"/>
  <c r="P26" i="6"/>
  <c r="N51" i="6"/>
  <c r="O51" i="6" s="1"/>
  <c r="P51" i="6"/>
  <c r="Q51" i="6"/>
  <c r="N64" i="6"/>
  <c r="O64" i="6" s="1"/>
  <c r="P64" i="6"/>
  <c r="Q76" i="6"/>
  <c r="N76" i="6"/>
  <c r="O76" i="6" s="1"/>
  <c r="P76" i="6"/>
  <c r="Q13" i="6"/>
  <c r="N13" i="6"/>
  <c r="O13" i="6" s="1"/>
  <c r="P13" i="6"/>
  <c r="N15" i="6"/>
  <c r="O15" i="6" s="1"/>
  <c r="Q15" i="6"/>
  <c r="P15" i="6"/>
  <c r="Q41" i="6"/>
  <c r="N41" i="6"/>
  <c r="O41" i="6" s="1"/>
  <c r="P41" i="6"/>
  <c r="Q22" i="6"/>
  <c r="N22" i="6"/>
  <c r="O22" i="6" s="1"/>
  <c r="P22" i="6"/>
  <c r="N74" i="6"/>
  <c r="O74" i="6" s="1"/>
  <c r="Q74" i="6"/>
  <c r="P74" i="6"/>
  <c r="Q68" i="6"/>
  <c r="P68" i="6"/>
  <c r="N68" i="6"/>
  <c r="O68" i="6" s="1"/>
  <c r="Q6" i="6"/>
  <c r="N6" i="6"/>
  <c r="O6" i="6" s="1"/>
  <c r="P6" i="6"/>
  <c r="Q66" i="6"/>
  <c r="N66" i="6"/>
  <c r="O66" i="6" s="1"/>
  <c r="P66" i="6"/>
  <c r="P5" i="6"/>
  <c r="Q5" i="6"/>
  <c r="N5" i="6"/>
  <c r="O5" i="6" s="1"/>
  <c r="Q49" i="6"/>
  <c r="N49" i="6"/>
  <c r="O49" i="6" s="1"/>
  <c r="P49" i="6"/>
  <c r="N65" i="6"/>
  <c r="O65" i="6" s="1"/>
  <c r="Q65" i="6"/>
  <c r="P65" i="6"/>
  <c r="Q78" i="6"/>
  <c r="P78" i="6"/>
  <c r="N78" i="6"/>
  <c r="O78" i="6" s="1"/>
  <c r="N83" i="6"/>
  <c r="O83" i="6" s="1"/>
  <c r="Q83" i="6"/>
  <c r="P83" i="6"/>
  <c r="P71" i="6"/>
  <c r="Q71" i="6"/>
  <c r="N71" i="6"/>
  <c r="O71" i="6" s="1"/>
  <c r="Q27" i="6"/>
  <c r="N27" i="6"/>
  <c r="O27" i="6" s="1"/>
  <c r="P27" i="6"/>
  <c r="Q53" i="6"/>
  <c r="N53" i="6"/>
  <c r="O53" i="6" s="1"/>
  <c r="P53" i="6"/>
  <c r="Q30" i="6"/>
  <c r="P30" i="6"/>
  <c r="N30" i="6"/>
  <c r="O30" i="6" s="1"/>
  <c r="Q59" i="6"/>
  <c r="P59" i="6"/>
  <c r="N59" i="6"/>
  <c r="O59" i="6" s="1"/>
  <c r="Q84" i="6"/>
  <c r="N84" i="6"/>
  <c r="O84" i="6" s="1"/>
  <c r="P84" i="6"/>
  <c r="Q60" i="6"/>
  <c r="N60" i="6"/>
  <c r="O60" i="6" s="1"/>
  <c r="P60" i="6"/>
  <c r="Q37" i="6"/>
  <c r="N37" i="6"/>
  <c r="O37" i="6" s="1"/>
  <c r="P37" i="6"/>
  <c r="Q86" i="6"/>
  <c r="P86" i="6"/>
  <c r="N86" i="6"/>
  <c r="O86" i="6" s="1"/>
  <c r="Q23" i="6"/>
  <c r="P23" i="6"/>
  <c r="N23" i="6"/>
  <c r="O23" i="6" s="1"/>
  <c r="N39" i="6"/>
  <c r="O39" i="6" s="1"/>
  <c r="P39" i="6"/>
  <c r="Q39" i="6"/>
  <c r="P67" i="6"/>
  <c r="N67" i="6"/>
  <c r="O67" i="6" s="1"/>
  <c r="Q67" i="6"/>
  <c r="N45" i="6"/>
  <c r="O45" i="6" s="1"/>
  <c r="Q45" i="6"/>
  <c r="P45" i="6"/>
  <c r="Q4" i="6"/>
  <c r="N4" i="6"/>
  <c r="O4" i="6" s="1"/>
  <c r="P4" i="6"/>
  <c r="P32" i="6"/>
  <c r="Q32" i="6"/>
  <c r="N32" i="6"/>
  <c r="O32" i="6" s="1"/>
  <c r="N21" i="6"/>
  <c r="O21" i="6" s="1"/>
  <c r="Q21" i="6"/>
  <c r="P21" i="6"/>
  <c r="N85" i="6"/>
  <c r="O85" i="6" s="1"/>
  <c r="Q85" i="6"/>
  <c r="P85" i="6"/>
  <c r="N35" i="6"/>
  <c r="O35" i="6" s="1"/>
  <c r="Q35" i="6"/>
  <c r="P35" i="6"/>
  <c r="P48" i="6"/>
  <c r="Q48" i="6"/>
  <c r="N48" i="6"/>
  <c r="O48" i="6" s="1"/>
  <c r="P80" i="6"/>
  <c r="Q80" i="6"/>
  <c r="N80" i="6"/>
  <c r="O80" i="6" s="1"/>
  <c r="Q46" i="6"/>
  <c r="P46" i="6"/>
  <c r="N46" i="6"/>
  <c r="O46" i="6" s="1"/>
  <c r="P61" i="6"/>
  <c r="Q61" i="6"/>
  <c r="N61" i="6"/>
  <c r="O61" i="6" s="1"/>
  <c r="P62" i="6"/>
  <c r="Q62" i="6"/>
  <c r="N62" i="6"/>
  <c r="O62" i="6" s="1"/>
  <c r="Q12" i="6"/>
  <c r="P12" i="6"/>
  <c r="N12" i="6"/>
  <c r="O12" i="6" s="1"/>
  <c r="Q69" i="6"/>
  <c r="P69" i="6"/>
  <c r="N69" i="6"/>
  <c r="O69" i="6" s="1"/>
  <c r="Q29" i="6"/>
  <c r="N29" i="6"/>
  <c r="O29" i="6" s="1"/>
  <c r="P29" i="6"/>
  <c r="Q38" i="6"/>
  <c r="N38" i="6"/>
  <c r="O38" i="6" s="1"/>
  <c r="P38" i="6"/>
  <c r="Q63" i="6"/>
  <c r="N63" i="6"/>
  <c r="O63" i="6" s="1"/>
  <c r="P63" i="6"/>
  <c r="Q79" i="6"/>
  <c r="P79" i="6"/>
  <c r="N79" i="6"/>
  <c r="O79" i="6" s="1"/>
  <c r="Q24" i="6"/>
  <c r="P24" i="6"/>
  <c r="N24" i="6"/>
  <c r="O24" i="6" s="1"/>
  <c r="Q72" i="6"/>
  <c r="N72" i="6"/>
  <c r="O72" i="6" s="1"/>
  <c r="P72" i="6"/>
  <c r="P40" i="6"/>
  <c r="Q40" i="6"/>
  <c r="N40" i="6"/>
  <c r="O40" i="6" s="1"/>
  <c r="Q9" i="6"/>
  <c r="N9" i="6"/>
  <c r="O9" i="6" s="1"/>
  <c r="P9" i="6"/>
  <c r="Q25" i="6"/>
  <c r="N25" i="6"/>
  <c r="O25" i="6" s="1"/>
  <c r="P25" i="6"/>
  <c r="Q77" i="6"/>
  <c r="P77" i="6"/>
  <c r="N77" i="6"/>
  <c r="O77" i="6" s="1"/>
  <c r="Q81" i="6"/>
  <c r="N81" i="6"/>
  <c r="O81" i="6" s="1"/>
  <c r="P31" i="6"/>
  <c r="Q31" i="6"/>
  <c r="N31" i="6"/>
  <c r="O31" i="6" s="1"/>
  <c r="Q8" i="6"/>
  <c r="N8" i="6"/>
  <c r="O8" i="6" s="1"/>
  <c r="N52" i="6"/>
  <c r="O52" i="6" s="1"/>
  <c r="Q52" i="6"/>
  <c r="P81" i="6"/>
  <c r="Q47" i="6"/>
  <c r="P47" i="6"/>
  <c r="N47" i="6"/>
  <c r="O47" i="6" s="1"/>
  <c r="P14" i="6"/>
  <c r="Q14" i="6"/>
  <c r="N14" i="6"/>
  <c r="O14" i="6" s="1"/>
  <c r="Q7" i="6"/>
  <c r="N7" i="6"/>
  <c r="O7" i="6" s="1"/>
  <c r="N43" i="6"/>
  <c r="O43" i="6" s="1"/>
  <c r="Q43" i="6"/>
  <c r="Q11" i="6"/>
  <c r="P11" i="6"/>
  <c r="N11" i="6"/>
  <c r="O11" i="6" s="1"/>
  <c r="Q44" i="6"/>
  <c r="N44" i="6"/>
  <c r="O44" i="6" s="1"/>
  <c r="P8" i="6"/>
  <c r="P7" i="6"/>
  <c r="Q36" i="6"/>
  <c r="P36" i="6"/>
  <c r="N36" i="6"/>
  <c r="O36" i="6" s="1"/>
  <c r="P43" i="6"/>
  <c r="Q33" i="6"/>
  <c r="N33" i="6"/>
  <c r="O33" i="6" s="1"/>
  <c r="P44" i="6"/>
  <c r="P33" i="6"/>
  <c r="Q28" i="6"/>
  <c r="N28" i="6"/>
  <c r="O28" i="6" s="1"/>
  <c r="Q20" i="6"/>
  <c r="N20" i="6"/>
  <c r="O20" i="6" s="1"/>
  <c r="P52" i="6"/>
</calcChain>
</file>

<file path=xl/sharedStrings.xml><?xml version="1.0" encoding="utf-8"?>
<sst xmlns="http://schemas.openxmlformats.org/spreadsheetml/2006/main" count="216" uniqueCount="126">
  <si>
    <t>Space type</t>
  </si>
  <si>
    <t>N, people / 100 m2</t>
  </si>
  <si>
    <t>Physical activity</t>
  </si>
  <si>
    <t>Exposure time (hr)</t>
  </si>
  <si>
    <t>Met Value</t>
  </si>
  <si>
    <t>Met*Delta t</t>
  </si>
  <si>
    <t xml:space="preserve"> </t>
  </si>
  <si>
    <t>Sedentary/Passive</t>
  </si>
  <si>
    <t>30</t>
  </si>
  <si>
    <t>light exercise</t>
  </si>
  <si>
    <t>Occupiable storage rooms for liquids and gels</t>
  </si>
  <si>
    <t>2</t>
  </si>
  <si>
    <t>Booking/waiting</t>
  </si>
  <si>
    <t>Mall common areas</t>
  </si>
  <si>
    <t>40</t>
  </si>
  <si>
    <t>Coffee stations</t>
  </si>
  <si>
    <t>20</t>
  </si>
  <si>
    <t>5</t>
  </si>
  <si>
    <t>Bars, cocktail lounges</t>
  </si>
  <si>
    <t>moderate exercise</t>
  </si>
  <si>
    <t>Cafeteria/fast-food dining</t>
  </si>
  <si>
    <t xml:space="preserve">Transportation waiting </t>
  </si>
  <si>
    <t>100</t>
  </si>
  <si>
    <t>Bowling Alley</t>
  </si>
  <si>
    <t>Health club (aerobic rooms)</t>
  </si>
  <si>
    <t>heavy exercise</t>
  </si>
  <si>
    <t>25</t>
  </si>
  <si>
    <t>Coin-operated laundries</t>
  </si>
  <si>
    <t>15</t>
  </si>
  <si>
    <t>Health club (weight rooms)</t>
  </si>
  <si>
    <t>Laundry rooms, central</t>
  </si>
  <si>
    <t>10</t>
  </si>
  <si>
    <t>Laundry rooms within dwelling units</t>
  </si>
  <si>
    <t>Pharmacy (prep. area)</t>
  </si>
  <si>
    <t>Photo studios</t>
  </si>
  <si>
    <t>Pet shops (animal areas)</t>
  </si>
  <si>
    <t>Supermarket</t>
  </si>
  <si>
    <t>8</t>
  </si>
  <si>
    <t>Gym, sports arena (play area)</t>
  </si>
  <si>
    <t>Shipping/receiving</t>
  </si>
  <si>
    <t>Spectator areas</t>
  </si>
  <si>
    <t>Multi-purpose assembly</t>
  </si>
  <si>
    <t>120</t>
  </si>
  <si>
    <t>Disco/Dance floors</t>
  </si>
  <si>
    <t>Stages, studios</t>
  </si>
  <si>
    <t>Conference/meeting</t>
  </si>
  <si>
    <t>50</t>
  </si>
  <si>
    <t>Beauty and nail salons</t>
  </si>
  <si>
    <t xml:space="preserve">Sorting, packing, light assembly </t>
  </si>
  <si>
    <t>7</t>
  </si>
  <si>
    <t>Computer (not printing)</t>
  </si>
  <si>
    <t>4</t>
  </si>
  <si>
    <t>Gambling Casinos</t>
  </si>
  <si>
    <t>Cell</t>
  </si>
  <si>
    <t>Sleep or Nap</t>
  </si>
  <si>
    <t>Game arcades</t>
  </si>
  <si>
    <t>Guard stations</t>
  </si>
  <si>
    <t>Sales (except as below)</t>
  </si>
  <si>
    <t>no</t>
  </si>
  <si>
    <t>ASHRAE outdoor air rate (L/s.p)</t>
  </si>
  <si>
    <t>Vp (m3/p)</t>
  </si>
  <si>
    <t>iFt (h)</t>
  </si>
  <si>
    <t>Barracks, sleeping areas</t>
  </si>
  <si>
    <t>Bedroom/living room</t>
  </si>
  <si>
    <t>increase (%)</t>
  </si>
  <si>
    <t>qe: effective clean flow rate (L/s.p)</t>
  </si>
  <si>
    <t>a</t>
  </si>
  <si>
    <t>Lobbies (public assembly spaces)</t>
  </si>
  <si>
    <t>Telephone/data entry</t>
  </si>
  <si>
    <t>Lobbies/prefunction</t>
  </si>
  <si>
    <t>Main entry lobbies (office buildings)</t>
  </si>
  <si>
    <t>Occupiable storage rooms for dry materials</t>
  </si>
  <si>
    <t>Reception areas</t>
  </si>
  <si>
    <t>Bank vaults or safe deposit</t>
  </si>
  <si>
    <t>Lecture hall (fixed seats)</t>
  </si>
  <si>
    <t>Multi-use assembly</t>
  </si>
  <si>
    <t>Restaurant dining rooms</t>
  </si>
  <si>
    <t>Lecture classroom</t>
  </si>
  <si>
    <t>Break rooms (crowded)</t>
  </si>
  <si>
    <t>Classroom (age 9 plus)</t>
  </si>
  <si>
    <t>Music/theater/dance</t>
  </si>
  <si>
    <t>Classroom (ages 5-8)</t>
  </si>
  <si>
    <t>Computer lab</t>
  </si>
  <si>
    <t>Daycare (through age 4)</t>
  </si>
  <si>
    <t>Media center</t>
  </si>
  <si>
    <t>Science laboratories</t>
  </si>
  <si>
    <t>University/college laboratories</t>
  </si>
  <si>
    <t>Break rooms (spacious)</t>
  </si>
  <si>
    <t>Art classroom</t>
  </si>
  <si>
    <t>Wood/metal shop</t>
  </si>
  <si>
    <t>Kitchen (cooking)</t>
  </si>
  <si>
    <t>Banks or bank lobbies</t>
  </si>
  <si>
    <t>Auditorium seating area</t>
  </si>
  <si>
    <t>Places of religious worship</t>
  </si>
  <si>
    <t>Courtrooms</t>
  </si>
  <si>
    <t>Museums (children's)</t>
  </si>
  <si>
    <t>Museums (galleries)</t>
  </si>
  <si>
    <t>Dayroom</t>
  </si>
  <si>
    <t>Barbershop</t>
  </si>
  <si>
    <t>Legislative chambers</t>
  </si>
  <si>
    <t>Libraries (educational facilities)</t>
  </si>
  <si>
    <t>Manufactoring (excludes heavy industrial and process using chemicals )</t>
  </si>
  <si>
    <t>Office space</t>
  </si>
  <si>
    <t>Animal surgery scrub</t>
  </si>
  <si>
    <t>Animal exam room</t>
  </si>
  <si>
    <t>light/moderate</t>
  </si>
  <si>
    <t>Animal preparation rooms</t>
  </si>
  <si>
    <t>Animal procedure room</t>
  </si>
  <si>
    <t>Large-animal holding room</t>
  </si>
  <si>
    <t>Libraries (public assembly spaces)</t>
  </si>
  <si>
    <t>Animal imaging (MRI/CT/PET)</t>
  </si>
  <si>
    <t>Animal necropsy</t>
  </si>
  <si>
    <t>moderate/vigorous</t>
  </si>
  <si>
    <t>Animal postoperative recovery room</t>
  </si>
  <si>
    <t>Small-animal-cage room (static cages)</t>
  </si>
  <si>
    <t>Small-animal-cage room (ventilated cages)</t>
  </si>
  <si>
    <t>Daycare sickroom</t>
  </si>
  <si>
    <t>Animal operating rooms</t>
  </si>
  <si>
    <t>Manufacturing where hazardous materials are not used</t>
  </si>
  <si>
    <t>Inhalation flow rate (L/s):</t>
  </si>
  <si>
    <t>Table 1: Clean air equivalent versus spaciousness for ASHRAE 62.1 for 84 space categories.</t>
  </si>
  <si>
    <r>
      <t>deposition and inactivation rate (h</t>
    </r>
    <r>
      <rPr>
        <b/>
        <vertAlign val="superscript"/>
        <sz val="11"/>
        <color theme="1"/>
        <rFont val="Calibri (Body)"/>
      </rPr>
      <t>-1</t>
    </r>
    <r>
      <rPr>
        <b/>
        <sz val="11"/>
        <color theme="1"/>
        <rFont val="Calibri"/>
        <family val="2"/>
        <scheme val="minor"/>
      </rPr>
      <t>):</t>
    </r>
  </si>
  <si>
    <t>qc: ASHRAE clean air equivalent (L/s.p)</t>
  </si>
  <si>
    <t>nc: ASHRAE clean air equivalent (ach)</t>
  </si>
  <si>
    <t>qa = qe-qc</t>
  </si>
  <si>
    <t>Inhalation rate (P), L/s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</si>
</sst>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scheme val="minor"/>
    </font>
    <font>
      <b/>
      <vertAlign val="superscript"/>
      <sz val="11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1">
    <xf numFmtId="0" fontId="0" fillId="0" borderId="0" xfId="0"/>
    <xf numFmtId="0" fontId="2" fillId="0" borderId="0" xfId="1">
      <alignment vertical="center"/>
    </xf>
    <xf numFmtId="1" fontId="2" fillId="0" borderId="0" xfId="1" applyNumberFormat="1" applyAlignment="1">
      <alignment horizontal="center" vertical="center"/>
    </xf>
    <xf numFmtId="164" fontId="2" fillId="0" borderId="0" xfId="1" applyNumberFormat="1">
      <alignment vertical="center"/>
    </xf>
    <xf numFmtId="2" fontId="2" fillId="0" borderId="0" xfId="1" applyNumberFormat="1">
      <alignment vertical="center"/>
    </xf>
    <xf numFmtId="0" fontId="1" fillId="0" borderId="0" xfId="1" applyFont="1">
      <alignment vertical="center"/>
    </xf>
    <xf numFmtId="166" fontId="2" fillId="0" borderId="0" xfId="1" applyNumberFormat="1">
      <alignment vertical="center"/>
    </xf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2" fillId="0" borderId="0" xfId="1" applyNumberFormat="1" applyAlignment="1">
      <alignment horizontal="center" vertical="center"/>
    </xf>
    <xf numFmtId="165" fontId="2" fillId="0" borderId="0" xfId="1" applyNumberFormat="1" applyAlignment="1">
      <alignment horizontal="center" vertical="center"/>
    </xf>
    <xf numFmtId="2" fontId="2" fillId="0" borderId="0" xfId="1" applyNumberForma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2" fillId="0" borderId="1" xfId="1" applyBorder="1" applyAlignment="1">
      <alignment horizontal="center" vertical="center"/>
    </xf>
    <xf numFmtId="1" fontId="2" fillId="0" borderId="1" xfId="1" applyNumberFormat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165" fontId="2" fillId="0" borderId="1" xfId="1" applyNumberFormat="1" applyBorder="1" applyAlignment="1">
      <alignment horizontal="center" vertical="center"/>
    </xf>
    <xf numFmtId="2" fontId="2" fillId="0" borderId="1" xfId="1" applyNumberFormat="1" applyBorder="1" applyAlignment="1">
      <alignment horizontal="center" vertical="center"/>
    </xf>
    <xf numFmtId="0" fontId="2" fillId="0" borderId="2" xfId="1" applyBorder="1">
      <alignment vertical="center"/>
    </xf>
    <xf numFmtId="0" fontId="3" fillId="0" borderId="2" xfId="1" applyFont="1" applyBorder="1">
      <alignment vertical="center"/>
    </xf>
    <xf numFmtId="0" fontId="2" fillId="0" borderId="3" xfId="1" applyBorder="1">
      <alignment vertical="center"/>
    </xf>
    <xf numFmtId="0" fontId="2" fillId="0" borderId="4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left" vertical="center"/>
    </xf>
    <xf numFmtId="0" fontId="2" fillId="0" borderId="7" xfId="1" applyBorder="1" applyAlignment="1">
      <alignment horizontal="left" vertical="center"/>
    </xf>
    <xf numFmtId="0" fontId="4" fillId="0" borderId="7" xfId="0" applyFont="1" applyBorder="1" applyAlignment="1">
      <alignment horizontal="left"/>
    </xf>
    <xf numFmtId="164" fontId="2" fillId="0" borderId="7" xfId="1" applyNumberFormat="1" applyBorder="1" applyAlignment="1">
      <alignment horizontal="left" vertical="center"/>
    </xf>
    <xf numFmtId="0" fontId="2" fillId="0" borderId="8" xfId="1" applyBorder="1" applyAlignment="1">
      <alignment horizontal="left" vertical="center"/>
    </xf>
    <xf numFmtId="0" fontId="2" fillId="0" borderId="2" xfId="1" applyBorder="1" applyAlignment="1">
      <alignment vertical="center" wrapText="1"/>
    </xf>
    <xf numFmtId="0" fontId="1" fillId="0" borderId="9" xfId="1" applyFont="1" applyBorder="1" applyAlignment="1">
      <alignment horizontal="left" vertical="center"/>
    </xf>
    <xf numFmtId="0" fontId="1" fillId="2" borderId="9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19DC080A-FB77-48D9-8463-80E8AB33F82B}"/>
  </cellStyles>
  <dxfs count="0"/>
  <tableStyles count="0" defaultTableStyle="TableStyleMedium2" defaultPivotStyle="PivotStyleLight16"/>
  <colors>
    <mruColors>
      <color rgb="FFED7D31"/>
      <color rgb="FF00CD6C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09337906586199"/>
          <c:y val="5.8594143535088419E-2"/>
          <c:w val="0.72337800208531799"/>
          <c:h val="0.75756498714175891"/>
        </c:manualLayout>
      </c:layout>
      <c:scatterChart>
        <c:scatterStyle val="lineMarker"/>
        <c:varyColors val="0"/>
        <c:ser>
          <c:idx val="0"/>
          <c:order val="0"/>
          <c:tx>
            <c:v>qd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4472C4"/>
              </a:solidFill>
              <a:ln w="19050">
                <a:solidFill>
                  <a:srgbClr val="4472C4"/>
                </a:solidFill>
              </a:ln>
              <a:effectLst/>
            </c:spPr>
          </c:marker>
          <c:trendline>
            <c:spPr>
              <a:ln w="50800" cap="rnd">
                <a:solidFill>
                  <a:schemeClr val="accent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Ref>
              <c:f>'Fig4c. ASHRAE 62.1'!$J$4:$J$86</c:f>
              <c:numCache>
                <c:formatCode>0.000</c:formatCode>
                <c:ptCount val="83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150</c:v>
                </c:pt>
                <c:pt idx="5">
                  <c:v>150</c:v>
                </c:pt>
                <c:pt idx="6">
                  <c:v>15</c:v>
                </c:pt>
                <c:pt idx="7">
                  <c:v>6</c:v>
                </c:pt>
                <c:pt idx="8">
                  <c:v>7.5</c:v>
                </c:pt>
                <c:pt idx="9">
                  <c:v>10</c:v>
                </c:pt>
                <c:pt idx="10">
                  <c:v>15</c:v>
                </c:pt>
                <c:pt idx="11">
                  <c:v>60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 formatCode="0.0">
                  <c:v>2</c:v>
                </c:pt>
                <c:pt idx="17" formatCode="0.0">
                  <c:v>3</c:v>
                </c:pt>
                <c:pt idx="18" formatCode="0.0">
                  <c:v>3</c:v>
                </c:pt>
                <c:pt idx="19" formatCode="0.0">
                  <c:v>3</c:v>
                </c:pt>
                <c:pt idx="20" formatCode="0.0">
                  <c:v>3</c:v>
                </c:pt>
                <c:pt idx="21" formatCode="0.0">
                  <c:v>4.2857142857142856</c:v>
                </c:pt>
                <c:pt idx="22" formatCode="0.0">
                  <c:v>4.6153846153846159</c:v>
                </c:pt>
                <c:pt idx="23" formatCode="0.0">
                  <c:v>6</c:v>
                </c:pt>
                <c:pt idx="24" formatCode="0.0">
                  <c:v>7.5</c:v>
                </c:pt>
                <c:pt idx="25" formatCode="0.0">
                  <c:v>7.5</c:v>
                </c:pt>
                <c:pt idx="26" formatCode="0.0">
                  <c:v>8.5714285714285712</c:v>
                </c:pt>
                <c:pt idx="27" formatCode="0.0">
                  <c:v>8.5714285714285712</c:v>
                </c:pt>
                <c:pt idx="28" formatCode="0.0">
                  <c:v>12</c:v>
                </c:pt>
                <c:pt idx="29" formatCode="0.0">
                  <c:v>12</c:v>
                </c:pt>
                <c:pt idx="30" formatCode="0.0">
                  <c:v>12</c:v>
                </c:pt>
                <c:pt idx="31" formatCode="0.0">
                  <c:v>12</c:v>
                </c:pt>
                <c:pt idx="32" formatCode="0.0">
                  <c:v>12</c:v>
                </c:pt>
                <c:pt idx="33" formatCode="0.0">
                  <c:v>12</c:v>
                </c:pt>
                <c:pt idx="34" formatCode="0.0">
                  <c:v>12</c:v>
                </c:pt>
                <c:pt idx="35" formatCode="0.0">
                  <c:v>15</c:v>
                </c:pt>
                <c:pt idx="36" formatCode="0.0">
                  <c:v>15</c:v>
                </c:pt>
                <c:pt idx="37" formatCode="0.0">
                  <c:v>15</c:v>
                </c:pt>
                <c:pt idx="38" formatCode="0.0">
                  <c:v>15</c:v>
                </c:pt>
                <c:pt idx="39" formatCode="0.0">
                  <c:v>20</c:v>
                </c:pt>
                <c:pt idx="40" formatCode="0.0">
                  <c:v>30</c:v>
                </c:pt>
                <c:pt idx="41" formatCode="0.0">
                  <c:v>30</c:v>
                </c:pt>
                <c:pt idx="42" formatCode="0.0">
                  <c:v>30</c:v>
                </c:pt>
                <c:pt idx="43" formatCode="0.0">
                  <c:v>30</c:v>
                </c:pt>
                <c:pt idx="44" formatCode="0.0">
                  <c:v>30</c:v>
                </c:pt>
                <c:pt idx="45" formatCode="0.0">
                  <c:v>30</c:v>
                </c:pt>
                <c:pt idx="46" formatCode="0.0">
                  <c:v>30</c:v>
                </c:pt>
                <c:pt idx="47" formatCode="0.0">
                  <c:v>37.5</c:v>
                </c:pt>
                <c:pt idx="48" formatCode="0.0">
                  <c:v>42.857142857142861</c:v>
                </c:pt>
                <c:pt idx="49" formatCode="0.0">
                  <c:v>150</c:v>
                </c:pt>
                <c:pt idx="50" formatCode="0.0">
                  <c:v>15</c:v>
                </c:pt>
                <c:pt idx="51" formatCode="0.0">
                  <c:v>15</c:v>
                </c:pt>
                <c:pt idx="52" formatCode="0.0">
                  <c:v>15</c:v>
                </c:pt>
                <c:pt idx="53" formatCode="0.0">
                  <c:v>15</c:v>
                </c:pt>
                <c:pt idx="54" formatCode="0.0">
                  <c:v>15</c:v>
                </c:pt>
                <c:pt idx="55" formatCode="0.0">
                  <c:v>2</c:v>
                </c:pt>
                <c:pt idx="56" formatCode="0.0">
                  <c:v>2</c:v>
                </c:pt>
                <c:pt idx="57" formatCode="0.0">
                  <c:v>2.5</c:v>
                </c:pt>
                <c:pt idx="58" formatCode="0.0">
                  <c:v>2.5</c:v>
                </c:pt>
                <c:pt idx="59" formatCode="0.0">
                  <c:v>3</c:v>
                </c:pt>
                <c:pt idx="60" formatCode="0.0">
                  <c:v>4.2857142857142856</c:v>
                </c:pt>
                <c:pt idx="61" formatCode="0.0">
                  <c:v>4.2857142857142856</c:v>
                </c:pt>
                <c:pt idx="62" formatCode="0.0">
                  <c:v>6</c:v>
                </c:pt>
                <c:pt idx="63" formatCode="0.0">
                  <c:v>7.5</c:v>
                </c:pt>
                <c:pt idx="64" formatCode="0.0">
                  <c:v>7.5</c:v>
                </c:pt>
                <c:pt idx="65" formatCode="0.0">
                  <c:v>10</c:v>
                </c:pt>
                <c:pt idx="66" formatCode="0.0">
                  <c:v>12</c:v>
                </c:pt>
                <c:pt idx="67" formatCode="0.0">
                  <c:v>12</c:v>
                </c:pt>
                <c:pt idx="68" formatCode="0.0">
                  <c:v>12</c:v>
                </c:pt>
                <c:pt idx="69" formatCode="0.0">
                  <c:v>42.857142857142861</c:v>
                </c:pt>
                <c:pt idx="70" formatCode="0.0">
                  <c:v>75</c:v>
                </c:pt>
                <c:pt idx="71" formatCode="0.0">
                  <c:v>15</c:v>
                </c:pt>
                <c:pt idx="72">
                  <c:v>2.5</c:v>
                </c:pt>
                <c:pt idx="73">
                  <c:v>6</c:v>
                </c:pt>
                <c:pt idx="74">
                  <c:v>12</c:v>
                </c:pt>
                <c:pt idx="75">
                  <c:v>15</c:v>
                </c:pt>
                <c:pt idx="76">
                  <c:v>20</c:v>
                </c:pt>
                <c:pt idx="77">
                  <c:v>20</c:v>
                </c:pt>
                <c:pt idx="78">
                  <c:v>30</c:v>
                </c:pt>
                <c:pt idx="79">
                  <c:v>42.857142857142861</c:v>
                </c:pt>
                <c:pt idx="80">
                  <c:v>15</c:v>
                </c:pt>
                <c:pt idx="81">
                  <c:v>30</c:v>
                </c:pt>
                <c:pt idx="82">
                  <c:v>60</c:v>
                </c:pt>
              </c:numCache>
            </c:numRef>
          </c:xVal>
          <c:yVal>
            <c:numRef>
              <c:f>'Fig4c. ASHRAE 62.1'!$K$4:$K$86</c:f>
              <c:numCache>
                <c:formatCode>0.000</c:formatCode>
                <c:ptCount val="83"/>
                <c:pt idx="0">
                  <c:v>3.2166666666666668</c:v>
                </c:pt>
                <c:pt idx="1">
                  <c:v>4.291666666666667</c:v>
                </c:pt>
                <c:pt idx="2">
                  <c:v>7.3833333333333329</c:v>
                </c:pt>
                <c:pt idx="3">
                  <c:v>13.25</c:v>
                </c:pt>
                <c:pt idx="4">
                  <c:v>71.25</c:v>
                </c:pt>
                <c:pt idx="5">
                  <c:v>56.25</c:v>
                </c:pt>
                <c:pt idx="6">
                  <c:v>13.375</c:v>
                </c:pt>
                <c:pt idx="7">
                  <c:v>5.95</c:v>
                </c:pt>
                <c:pt idx="8">
                  <c:v>6.4874999999999998</c:v>
                </c:pt>
                <c:pt idx="9">
                  <c:v>6.0833333333333339</c:v>
                </c:pt>
                <c:pt idx="10">
                  <c:v>7.875</c:v>
                </c:pt>
                <c:pt idx="11">
                  <c:v>24</c:v>
                </c:pt>
                <c:pt idx="12">
                  <c:v>11.875</c:v>
                </c:pt>
                <c:pt idx="13">
                  <c:v>13.375</c:v>
                </c:pt>
                <c:pt idx="14">
                  <c:v>13.375</c:v>
                </c:pt>
                <c:pt idx="15">
                  <c:v>13.375</c:v>
                </c:pt>
                <c:pt idx="16">
                  <c:v>4.5166666666666666</c:v>
                </c:pt>
                <c:pt idx="17">
                  <c:v>4.875</c:v>
                </c:pt>
                <c:pt idx="18">
                  <c:v>5.4750000000000005</c:v>
                </c:pt>
                <c:pt idx="19">
                  <c:v>5.4750000000000005</c:v>
                </c:pt>
                <c:pt idx="20">
                  <c:v>4.875</c:v>
                </c:pt>
                <c:pt idx="21">
                  <c:v>6.1928571428571431</c:v>
                </c:pt>
                <c:pt idx="22">
                  <c:v>5.453846153846154</c:v>
                </c:pt>
                <c:pt idx="23">
                  <c:v>5.25</c:v>
                </c:pt>
                <c:pt idx="24">
                  <c:v>8.4375</c:v>
                </c:pt>
                <c:pt idx="25">
                  <c:v>12.6875</c:v>
                </c:pt>
                <c:pt idx="26">
                  <c:v>8.9285714285714288</c:v>
                </c:pt>
                <c:pt idx="27">
                  <c:v>8.071428571428573</c:v>
                </c:pt>
                <c:pt idx="28">
                  <c:v>10.5</c:v>
                </c:pt>
                <c:pt idx="29">
                  <c:v>10.5</c:v>
                </c:pt>
                <c:pt idx="30">
                  <c:v>11.7</c:v>
                </c:pt>
                <c:pt idx="31">
                  <c:v>10.5</c:v>
                </c:pt>
                <c:pt idx="32">
                  <c:v>11.7</c:v>
                </c:pt>
                <c:pt idx="33">
                  <c:v>11.7</c:v>
                </c:pt>
                <c:pt idx="34">
                  <c:v>6.8000000000000007</c:v>
                </c:pt>
                <c:pt idx="35">
                  <c:v>13.375</c:v>
                </c:pt>
                <c:pt idx="36">
                  <c:v>13.375</c:v>
                </c:pt>
                <c:pt idx="37">
                  <c:v>10.675000000000001</c:v>
                </c:pt>
                <c:pt idx="38">
                  <c:v>10.675000000000001</c:v>
                </c:pt>
                <c:pt idx="39">
                  <c:v>10.966666666666667</c:v>
                </c:pt>
                <c:pt idx="40">
                  <c:v>20.75</c:v>
                </c:pt>
                <c:pt idx="41">
                  <c:v>16.25</c:v>
                </c:pt>
                <c:pt idx="42">
                  <c:v>16.25</c:v>
                </c:pt>
                <c:pt idx="43">
                  <c:v>19.25</c:v>
                </c:pt>
                <c:pt idx="44">
                  <c:v>16.25</c:v>
                </c:pt>
                <c:pt idx="45">
                  <c:v>20.55</c:v>
                </c:pt>
                <c:pt idx="46">
                  <c:v>16.25</c:v>
                </c:pt>
                <c:pt idx="47">
                  <c:v>17.237500000000001</c:v>
                </c:pt>
                <c:pt idx="48">
                  <c:v>33.928571428571431</c:v>
                </c:pt>
                <c:pt idx="49">
                  <c:v>73.75</c:v>
                </c:pt>
                <c:pt idx="50">
                  <c:v>13.375</c:v>
                </c:pt>
                <c:pt idx="51">
                  <c:v>13.375</c:v>
                </c:pt>
                <c:pt idx="52">
                  <c:v>13.375</c:v>
                </c:pt>
                <c:pt idx="53">
                  <c:v>13.375</c:v>
                </c:pt>
                <c:pt idx="54">
                  <c:v>13.375</c:v>
                </c:pt>
                <c:pt idx="55">
                  <c:v>3.2166666666666668</c:v>
                </c:pt>
                <c:pt idx="56">
                  <c:v>4.5166666666666666</c:v>
                </c:pt>
                <c:pt idx="57">
                  <c:v>3.3958333333333335</c:v>
                </c:pt>
                <c:pt idx="58">
                  <c:v>3.3958333333333335</c:v>
                </c:pt>
                <c:pt idx="59">
                  <c:v>11.075000000000001</c:v>
                </c:pt>
                <c:pt idx="60">
                  <c:v>4.0357142857142865</c:v>
                </c:pt>
                <c:pt idx="61">
                  <c:v>6.5357142857142865</c:v>
                </c:pt>
                <c:pt idx="62">
                  <c:v>4.6500000000000004</c:v>
                </c:pt>
                <c:pt idx="63">
                  <c:v>7.2374999999999998</c:v>
                </c:pt>
                <c:pt idx="64">
                  <c:v>6.4874999999999998</c:v>
                </c:pt>
                <c:pt idx="65">
                  <c:v>6.0833333333333339</c:v>
                </c:pt>
                <c:pt idx="66">
                  <c:v>11.7</c:v>
                </c:pt>
                <c:pt idx="67">
                  <c:v>8.1</c:v>
                </c:pt>
                <c:pt idx="68">
                  <c:v>15.5</c:v>
                </c:pt>
                <c:pt idx="69">
                  <c:v>23.442857142857143</c:v>
                </c:pt>
                <c:pt idx="70">
                  <c:v>29.375</c:v>
                </c:pt>
                <c:pt idx="71">
                  <c:v>13.375</c:v>
                </c:pt>
                <c:pt idx="72">
                  <c:v>5.1958333333333329</c:v>
                </c:pt>
                <c:pt idx="73">
                  <c:v>4.6500000000000004</c:v>
                </c:pt>
                <c:pt idx="74">
                  <c:v>8</c:v>
                </c:pt>
                <c:pt idx="75">
                  <c:v>12.175000000000001</c:v>
                </c:pt>
                <c:pt idx="76">
                  <c:v>9.6666666666666679</c:v>
                </c:pt>
                <c:pt idx="77">
                  <c:v>12.966666666666667</c:v>
                </c:pt>
                <c:pt idx="78">
                  <c:v>16.25</c:v>
                </c:pt>
                <c:pt idx="79">
                  <c:v>28.928571428571427</c:v>
                </c:pt>
                <c:pt idx="80">
                  <c:v>7.875</c:v>
                </c:pt>
                <c:pt idx="81">
                  <c:v>13.25</c:v>
                </c:pt>
                <c:pt idx="82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C6-4305-AE88-B76B8EA1A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045871"/>
        <c:axId val="794054031"/>
      </c:scatterChart>
      <c:valAx>
        <c:axId val="794045871"/>
        <c:scaling>
          <c:logBase val="10"/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28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2800">
                    <a:solidFill>
                      <a:sysClr val="windowText" lastClr="000000"/>
                    </a:solidFill>
                  </a:rPr>
                  <a:t>/person)</a:t>
                </a:r>
              </a:p>
            </c:rich>
          </c:tx>
          <c:layout>
            <c:manualLayout>
              <c:xMode val="edge"/>
              <c:yMode val="edge"/>
              <c:x val="0.29769694981309153"/>
              <c:y val="0.9033923553116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054031"/>
        <c:crossesAt val="0"/>
        <c:crossBetween val="midCat"/>
        <c:majorUnit val="10"/>
      </c:valAx>
      <c:valAx>
        <c:axId val="7940540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800">
                    <a:solidFill>
                      <a:schemeClr val="tx1"/>
                    </a:solidFill>
                  </a:rPr>
                  <a:t>Clean air</a:t>
                </a:r>
                <a:r>
                  <a:rPr lang="en-US" altLang="zh-CN" sz="2800" baseline="0">
                    <a:solidFill>
                      <a:schemeClr val="tx1"/>
                    </a:solidFill>
                  </a:rPr>
                  <a:t> equivalent </a:t>
                </a:r>
                <a:r>
                  <a:rPr lang="en-US" sz="2800">
                    <a:solidFill>
                      <a:schemeClr val="tx1"/>
                    </a:solidFill>
                  </a:rPr>
                  <a:t>(L/s.p)</a:t>
                </a:r>
              </a:p>
            </c:rich>
          </c:tx>
          <c:layout>
            <c:manualLayout>
              <c:xMode val="edge"/>
              <c:yMode val="edge"/>
              <c:x val="1.6893442296985604E-2"/>
              <c:y val="0.10816614305787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04587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42739153344468306"/>
          <c:y val="2.0807649990720857E-2"/>
          <c:w val="0.14601656327050028"/>
          <c:h val="0.189053262281608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419100</xdr:colOff>
      <xdr:row>51</xdr:row>
      <xdr:rowOff>38100</xdr:rowOff>
    </xdr:from>
    <xdr:to>
      <xdr:col>32</xdr:col>
      <xdr:colOff>232803</xdr:colOff>
      <xdr:row>77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A55FD0-2144-4C1A-B9C5-FF9C7AB83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0.17351</cdr:x>
      <cdr:y>0.03472</cdr:y>
    </cdr:from>
    <cdr:to>
      <cdr:x>0.36294</cdr:x>
      <cdr:y>0.16551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D671FFE-9F3A-477E-1BE5-B4C67F4FD217}"/>
            </a:ext>
          </a:extLst>
        </cdr:cNvPr>
        <cdr:cNvSpPr txBox="1"/>
      </cdr:nvSpPr>
      <cdr:spPr>
        <a:xfrm xmlns:a="http://schemas.openxmlformats.org/drawingml/2006/main">
          <a:off x="1758318" y="209550"/>
          <a:ext cx="1919628" cy="789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4400" kern="1200"/>
            <a:t>62.1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4FFC-42FE-43C7-86E7-C0A170DC12C5}">
  <dimension ref="A1:AL115"/>
  <sheetViews>
    <sheetView tabSelected="1" zoomScale="25" zoomScaleNormal="25" workbookViewId="0">
      <selection activeCell="AS45" sqref="AS45"/>
    </sheetView>
  </sheetViews>
  <sheetFormatPr defaultColWidth="9.140625" defaultRowHeight="15"/>
  <cols>
    <col min="1" max="1" width="18.85546875" style="1" customWidth="1"/>
    <col min="2" max="2" width="30.85546875" style="1" customWidth="1"/>
    <col min="3" max="3" width="18.85546875" style="1" customWidth="1"/>
    <col min="4" max="4" width="25.85546875" style="1" customWidth="1"/>
    <col min="5" max="17" width="18.85546875" style="1" customWidth="1"/>
    <col min="18" max="18" width="15.7109375" style="1" bestFit="1" customWidth="1"/>
    <col min="19" max="23" width="9.140625" style="1"/>
    <col min="24" max="24" width="12.42578125" style="1" bestFit="1" customWidth="1"/>
    <col min="25" max="25" width="18" style="1" bestFit="1" customWidth="1"/>
    <col min="26" max="26" width="33.42578125" style="1" bestFit="1" customWidth="1"/>
    <col min="27" max="27" width="10.42578125" style="1" customWidth="1"/>
    <col min="28" max="28" width="13.85546875" style="1" bestFit="1" customWidth="1"/>
    <col min="29" max="36" width="9.140625" style="1"/>
    <col min="37" max="37" width="12.42578125" style="1" bestFit="1" customWidth="1"/>
    <col min="38" max="16384" width="9.140625" style="1"/>
  </cols>
  <sheetData>
    <row r="1" spans="1:38" ht="30" customHeight="1">
      <c r="A1" s="29" t="s">
        <v>120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38" ht="18" customHeight="1">
      <c r="D2" s="30" t="s">
        <v>119</v>
      </c>
      <c r="E2" s="30"/>
      <c r="F2" s="1">
        <v>0.1</v>
      </c>
      <c r="G2" s="30" t="s">
        <v>121</v>
      </c>
      <c r="H2" s="30"/>
      <c r="I2" s="1">
        <v>0.93</v>
      </c>
    </row>
    <row r="3" spans="1:38" ht="45" customHeight="1" thickBot="1">
      <c r="A3" s="20" t="s">
        <v>58</v>
      </c>
      <c r="B3" s="23" t="s">
        <v>0</v>
      </c>
      <c r="C3" s="18" t="s">
        <v>1</v>
      </c>
      <c r="D3" s="18" t="s">
        <v>2</v>
      </c>
      <c r="E3" s="18" t="s">
        <v>3</v>
      </c>
      <c r="F3" s="18" t="s">
        <v>59</v>
      </c>
      <c r="G3" s="18" t="s">
        <v>4</v>
      </c>
      <c r="H3" s="18" t="s">
        <v>5</v>
      </c>
      <c r="I3" s="28" t="s">
        <v>125</v>
      </c>
      <c r="J3" s="18" t="s">
        <v>60</v>
      </c>
      <c r="K3" s="28" t="s">
        <v>122</v>
      </c>
      <c r="L3" s="28" t="s">
        <v>123</v>
      </c>
      <c r="M3" s="28" t="s">
        <v>65</v>
      </c>
      <c r="N3" s="18" t="s">
        <v>124</v>
      </c>
      <c r="O3" s="18" t="s">
        <v>64</v>
      </c>
      <c r="P3" s="18" t="s">
        <v>61</v>
      </c>
      <c r="Q3" s="19" t="s">
        <v>66</v>
      </c>
      <c r="Y3" s="1" t="s">
        <v>6</v>
      </c>
      <c r="Z3" s="1" t="s">
        <v>6</v>
      </c>
    </row>
    <row r="4" spans="1:38" ht="18" customHeight="1" thickTop="1">
      <c r="A4" s="21">
        <v>1</v>
      </c>
      <c r="B4" s="24" t="s">
        <v>67</v>
      </c>
      <c r="C4" s="2">
        <v>150</v>
      </c>
      <c r="D4" s="7" t="s">
        <v>7</v>
      </c>
      <c r="E4" s="7">
        <v>0.1</v>
      </c>
      <c r="F4" s="9">
        <v>2.7</v>
      </c>
      <c r="G4" s="7">
        <v>1.5</v>
      </c>
      <c r="H4" s="7">
        <f>E4*G4</f>
        <v>0.15000000000000002</v>
      </c>
      <c r="I4" s="10">
        <v>7.6068376068376103E-2</v>
      </c>
      <c r="J4" s="10">
        <f>100/C4*3</f>
        <v>2</v>
      </c>
      <c r="K4" s="10">
        <f>F4+$I$2*J4/3.6</f>
        <v>3.2166666666666668</v>
      </c>
      <c r="L4" s="11">
        <f>K4*3.6/J4</f>
        <v>5.79</v>
      </c>
      <c r="M4" s="10">
        <f t="shared" ref="M4:M80" si="0">K4/(1+(EXP(-L4*E4)-1)/L4/E4)</f>
        <v>13.35486470435122</v>
      </c>
      <c r="N4" s="10">
        <f t="shared" ref="N4:N80" si="1">M4-K4</f>
        <v>10.138198037684553</v>
      </c>
      <c r="O4" s="10">
        <f t="shared" ref="O4:O80" si="2">N4/K4*100</f>
        <v>315.17714106791357</v>
      </c>
      <c r="P4" s="10">
        <f t="shared" ref="P4:P80" si="3">$F$2*H4/M4</f>
        <v>1.1231862195588379E-3</v>
      </c>
      <c r="Q4" s="10">
        <f t="shared" ref="Q4:Q80" si="4">M4/K4</f>
        <v>4.1517714106791352</v>
      </c>
      <c r="R4" s="4"/>
      <c r="T4" s="4"/>
      <c r="U4" s="4"/>
      <c r="V4" s="4"/>
      <c r="X4" s="3"/>
      <c r="Y4" s="5"/>
      <c r="Z4" s="5"/>
      <c r="AA4" s="5"/>
    </row>
    <row r="5" spans="1:38" ht="18" customHeight="1">
      <c r="A5" s="21">
        <f>A4+1</f>
        <v>2</v>
      </c>
      <c r="B5" s="24" t="s">
        <v>68</v>
      </c>
      <c r="C5" s="2">
        <v>60</v>
      </c>
      <c r="D5" s="7" t="s">
        <v>7</v>
      </c>
      <c r="E5" s="7">
        <v>0.1</v>
      </c>
      <c r="F5" s="9">
        <v>3</v>
      </c>
      <c r="G5" s="7">
        <v>1.5</v>
      </c>
      <c r="H5" s="7">
        <f t="shared" ref="H5:H19" si="5">E5*G5</f>
        <v>0.15000000000000002</v>
      </c>
      <c r="I5" s="10">
        <v>7.6068376068376062E-2</v>
      </c>
      <c r="J5" s="10">
        <f t="shared" ref="J5:J10" si="6">100/C5*3</f>
        <v>5</v>
      </c>
      <c r="K5" s="10">
        <f t="shared" ref="K5:K81" si="7">F5+$I$2*J5/3.6</f>
        <v>4.291666666666667</v>
      </c>
      <c r="L5" s="11">
        <f>K5*3.6/J5</f>
        <v>3.0900000000000003</v>
      </c>
      <c r="M5" s="10">
        <f t="shared" si="0"/>
        <v>30.711008608540883</v>
      </c>
      <c r="N5" s="10">
        <f t="shared" si="1"/>
        <v>26.419341941874215</v>
      </c>
      <c r="O5" s="10">
        <f t="shared" si="2"/>
        <v>615.59631709221469</v>
      </c>
      <c r="P5" s="10">
        <f t="shared" si="3"/>
        <v>4.8842420616001614E-4</v>
      </c>
      <c r="Q5" s="10">
        <f t="shared" si="4"/>
        <v>7.1559631709221474</v>
      </c>
      <c r="R5" s="4"/>
      <c r="T5" s="4"/>
      <c r="U5" s="4"/>
      <c r="V5" s="4"/>
      <c r="X5" s="3"/>
      <c r="AC5" s="3"/>
      <c r="AL5" s="1">
        <v>1</v>
      </c>
    </row>
    <row r="6" spans="1:38" ht="18" customHeight="1">
      <c r="A6" s="21">
        <f t="shared" ref="A6:A69" si="8">A5+1</f>
        <v>3</v>
      </c>
      <c r="B6" s="24" t="s">
        <v>69</v>
      </c>
      <c r="C6" s="2" t="s">
        <v>8</v>
      </c>
      <c r="D6" s="7" t="s">
        <v>9</v>
      </c>
      <c r="E6" s="7">
        <v>0.1</v>
      </c>
      <c r="F6" s="9">
        <v>4.8</v>
      </c>
      <c r="G6" s="7">
        <v>2</v>
      </c>
      <c r="H6" s="7">
        <f t="shared" si="5"/>
        <v>0.2</v>
      </c>
      <c r="I6" s="10">
        <v>0.20811965811965813</v>
      </c>
      <c r="J6" s="10">
        <f t="shared" si="6"/>
        <v>10</v>
      </c>
      <c r="K6" s="10">
        <f t="shared" si="7"/>
        <v>7.3833333333333329</v>
      </c>
      <c r="L6" s="11">
        <f t="shared" ref="L6:L82" si="9">K6*3.6/J6</f>
        <v>2.6579999999999999</v>
      </c>
      <c r="M6" s="10">
        <f t="shared" si="0"/>
        <v>60.584832945127225</v>
      </c>
      <c r="N6" s="10">
        <f t="shared" si="1"/>
        <v>53.201499611793892</v>
      </c>
      <c r="O6" s="10">
        <f t="shared" si="2"/>
        <v>720.56207149156512</v>
      </c>
      <c r="P6" s="10">
        <f t="shared" si="3"/>
        <v>3.3011562511221852E-4</v>
      </c>
      <c r="Q6" s="10">
        <f t="shared" si="4"/>
        <v>8.2056207149156517</v>
      </c>
      <c r="R6" s="4"/>
      <c r="T6" s="4"/>
      <c r="U6" s="4"/>
      <c r="V6" s="4"/>
      <c r="X6" s="3"/>
      <c r="AC6" s="3"/>
    </row>
    <row r="7" spans="1:38" ht="18" customHeight="1">
      <c r="A7" s="21">
        <f t="shared" si="8"/>
        <v>4</v>
      </c>
      <c r="B7" s="24" t="s">
        <v>70</v>
      </c>
      <c r="C7" s="2">
        <v>10</v>
      </c>
      <c r="D7" s="7" t="s">
        <v>9</v>
      </c>
      <c r="E7" s="7">
        <v>0.1</v>
      </c>
      <c r="F7" s="9">
        <v>5.5</v>
      </c>
      <c r="G7" s="7">
        <v>2</v>
      </c>
      <c r="H7" s="7">
        <f t="shared" si="5"/>
        <v>0.2</v>
      </c>
      <c r="I7" s="10">
        <v>0.20811965811965813</v>
      </c>
      <c r="J7" s="10">
        <f t="shared" si="6"/>
        <v>30</v>
      </c>
      <c r="K7" s="10">
        <f t="shared" si="7"/>
        <v>13.25</v>
      </c>
      <c r="L7" s="11">
        <f t="shared" si="9"/>
        <v>1.59</v>
      </c>
      <c r="M7" s="10">
        <f t="shared" si="0"/>
        <v>175.61578520791136</v>
      </c>
      <c r="N7" s="10">
        <f t="shared" si="1"/>
        <v>162.36578520791136</v>
      </c>
      <c r="O7" s="10">
        <f t="shared" si="2"/>
        <v>1225.4021525125386</v>
      </c>
      <c r="P7" s="10">
        <f t="shared" si="3"/>
        <v>1.1388497894037272E-4</v>
      </c>
      <c r="Q7" s="10">
        <f t="shared" si="4"/>
        <v>13.254021525125385</v>
      </c>
      <c r="R7" s="4"/>
      <c r="T7" s="4"/>
      <c r="U7" s="4"/>
      <c r="V7" s="4"/>
      <c r="X7" s="3"/>
      <c r="AC7" s="3"/>
    </row>
    <row r="8" spans="1:38" ht="18" customHeight="1">
      <c r="A8" s="21">
        <f t="shared" si="8"/>
        <v>5</v>
      </c>
      <c r="B8" s="24" t="s">
        <v>10</v>
      </c>
      <c r="C8" s="2" t="s">
        <v>11</v>
      </c>
      <c r="D8" s="7" t="s">
        <v>7</v>
      </c>
      <c r="E8" s="7">
        <v>0.1</v>
      </c>
      <c r="F8" s="9">
        <v>32.5</v>
      </c>
      <c r="G8" s="7">
        <v>1.5</v>
      </c>
      <c r="H8" s="7">
        <f t="shared" si="5"/>
        <v>0.15000000000000002</v>
      </c>
      <c r="I8" s="10">
        <v>7.6068376068376062E-2</v>
      </c>
      <c r="J8" s="10">
        <f t="shared" si="6"/>
        <v>150</v>
      </c>
      <c r="K8" s="10">
        <f t="shared" si="7"/>
        <v>71.25</v>
      </c>
      <c r="L8" s="11">
        <f t="shared" si="9"/>
        <v>1.71</v>
      </c>
      <c r="M8" s="10">
        <f t="shared" si="0"/>
        <v>881.50238646975606</v>
      </c>
      <c r="N8" s="10">
        <f t="shared" si="1"/>
        <v>810.25238646975606</v>
      </c>
      <c r="O8" s="10">
        <f t="shared" si="2"/>
        <v>1137.196331887377</v>
      </c>
      <c r="P8" s="10">
        <f t="shared" si="3"/>
        <v>1.7016403166044801E-5</v>
      </c>
      <c r="Q8" s="10">
        <f t="shared" si="4"/>
        <v>12.371963318873769</v>
      </c>
      <c r="R8" s="4"/>
      <c r="T8" s="4"/>
      <c r="U8" s="4"/>
      <c r="V8" s="4"/>
      <c r="X8" s="3"/>
      <c r="AC8" s="3"/>
    </row>
    <row r="9" spans="1:38" ht="18" customHeight="1">
      <c r="A9" s="21">
        <f t="shared" si="8"/>
        <v>6</v>
      </c>
      <c r="B9" s="24" t="s">
        <v>71</v>
      </c>
      <c r="C9" s="2">
        <v>2</v>
      </c>
      <c r="D9" s="7" t="s">
        <v>7</v>
      </c>
      <c r="E9" s="7">
        <v>0.1</v>
      </c>
      <c r="F9" s="9">
        <v>17.5</v>
      </c>
      <c r="G9" s="7">
        <v>1.5</v>
      </c>
      <c r="H9" s="7">
        <f t="shared" si="5"/>
        <v>0.15000000000000002</v>
      </c>
      <c r="I9" s="10">
        <v>7.6068376068376062E-2</v>
      </c>
      <c r="J9" s="10">
        <f t="shared" si="6"/>
        <v>150</v>
      </c>
      <c r="K9" s="10">
        <f t="shared" si="7"/>
        <v>56.25</v>
      </c>
      <c r="L9" s="11">
        <f t="shared" si="9"/>
        <v>1.35</v>
      </c>
      <c r="M9" s="10">
        <f t="shared" si="0"/>
        <v>871.25137011484628</v>
      </c>
      <c r="N9" s="10">
        <f t="shared" si="1"/>
        <v>815.00137011484628</v>
      </c>
      <c r="O9" s="10">
        <f t="shared" si="2"/>
        <v>1448.8913246486156</v>
      </c>
      <c r="P9" s="10">
        <f t="shared" si="3"/>
        <v>1.7216615680068013E-5</v>
      </c>
      <c r="Q9" s="10">
        <f t="shared" si="4"/>
        <v>15.488913246486156</v>
      </c>
      <c r="R9" s="4"/>
      <c r="T9" s="4"/>
      <c r="U9" s="4"/>
      <c r="V9" s="4"/>
      <c r="X9" s="3"/>
      <c r="AC9" s="3"/>
    </row>
    <row r="10" spans="1:38" ht="18" customHeight="1">
      <c r="A10" s="21">
        <f t="shared" si="8"/>
        <v>7</v>
      </c>
      <c r="B10" s="24" t="s">
        <v>103</v>
      </c>
      <c r="C10" s="7">
        <v>20</v>
      </c>
      <c r="D10" s="7" t="s">
        <v>9</v>
      </c>
      <c r="E10" s="7">
        <v>0.1</v>
      </c>
      <c r="F10" s="7">
        <v>9.5</v>
      </c>
      <c r="G10" s="7">
        <v>2.2999999999999998</v>
      </c>
      <c r="H10" s="7">
        <f t="shared" si="5"/>
        <v>0.22999999999999998</v>
      </c>
      <c r="I10" s="7">
        <v>0.20811965811965813</v>
      </c>
      <c r="J10" s="10">
        <f t="shared" si="6"/>
        <v>15</v>
      </c>
      <c r="K10" s="10">
        <f t="shared" si="7"/>
        <v>13.375</v>
      </c>
      <c r="L10" s="11">
        <f t="shared" si="9"/>
        <v>3.21</v>
      </c>
      <c r="M10" s="10">
        <f t="shared" si="0"/>
        <v>92.483290343276011</v>
      </c>
      <c r="N10" s="10">
        <f t="shared" si="1"/>
        <v>79.108290343276011</v>
      </c>
      <c r="O10" s="10">
        <f t="shared" si="2"/>
        <v>591.46385303383931</v>
      </c>
      <c r="P10" s="10">
        <f t="shared" si="3"/>
        <v>2.4869357388377359E-4</v>
      </c>
      <c r="Q10" s="10">
        <f t="shared" si="4"/>
        <v>6.9146385303383937</v>
      </c>
      <c r="R10" s="4"/>
      <c r="T10" s="4"/>
      <c r="U10" s="4"/>
      <c r="V10" s="4"/>
      <c r="X10" s="3"/>
      <c r="AC10" s="3"/>
    </row>
    <row r="11" spans="1:38" ht="18" customHeight="1">
      <c r="A11" s="21">
        <f t="shared" si="8"/>
        <v>8</v>
      </c>
      <c r="B11" s="24" t="s">
        <v>12</v>
      </c>
      <c r="C11" s="2">
        <v>50</v>
      </c>
      <c r="D11" s="7" t="s">
        <v>7</v>
      </c>
      <c r="E11" s="7">
        <v>0.5</v>
      </c>
      <c r="F11" s="9">
        <v>4.4000000000000004</v>
      </c>
      <c r="G11" s="7">
        <v>1.5</v>
      </c>
      <c r="H11" s="7">
        <f t="shared" si="5"/>
        <v>0.75</v>
      </c>
      <c r="I11" s="10">
        <v>7.6068376068376062E-2</v>
      </c>
      <c r="J11" s="10">
        <f>100/C11*3</f>
        <v>6</v>
      </c>
      <c r="K11" s="10">
        <f t="shared" si="7"/>
        <v>5.95</v>
      </c>
      <c r="L11" s="11">
        <f t="shared" si="9"/>
        <v>3.5700000000000003</v>
      </c>
      <c r="M11" s="10">
        <f t="shared" si="0"/>
        <v>11.146917255234825</v>
      </c>
      <c r="N11" s="10">
        <f t="shared" si="1"/>
        <v>5.1969172552348253</v>
      </c>
      <c r="O11" s="10">
        <f t="shared" si="2"/>
        <v>87.343147146803773</v>
      </c>
      <c r="P11" s="10">
        <f t="shared" si="3"/>
        <v>6.7283176399984884E-3</v>
      </c>
      <c r="Q11" s="10">
        <f t="shared" si="4"/>
        <v>1.8734314714680378</v>
      </c>
      <c r="R11" s="4"/>
      <c r="T11" s="4"/>
      <c r="U11" s="4"/>
      <c r="V11" s="4"/>
      <c r="X11" s="3"/>
      <c r="AC11" s="3"/>
    </row>
    <row r="12" spans="1:38" ht="18" customHeight="1">
      <c r="A12" s="21">
        <f t="shared" si="8"/>
        <v>9</v>
      </c>
      <c r="B12" s="24" t="s">
        <v>13</v>
      </c>
      <c r="C12" s="2" t="s">
        <v>14</v>
      </c>
      <c r="D12" s="7" t="s">
        <v>9</v>
      </c>
      <c r="E12" s="7">
        <v>0.5</v>
      </c>
      <c r="F12" s="9">
        <v>4.55</v>
      </c>
      <c r="G12" s="7">
        <v>2.2999999999999998</v>
      </c>
      <c r="H12" s="7">
        <f t="shared" si="5"/>
        <v>1.1499999999999999</v>
      </c>
      <c r="I12" s="10">
        <v>0.20811965811965813</v>
      </c>
      <c r="J12" s="10">
        <f t="shared" ref="J12:J19" si="10">100/C12*3</f>
        <v>7.5</v>
      </c>
      <c r="K12" s="10">
        <f t="shared" si="7"/>
        <v>6.4874999999999998</v>
      </c>
      <c r="L12" s="11">
        <f t="shared" si="9"/>
        <v>3.1139999999999999</v>
      </c>
      <c r="M12" s="10">
        <f t="shared" si="0"/>
        <v>13.156376733746841</v>
      </c>
      <c r="N12" s="10">
        <f t="shared" si="1"/>
        <v>6.6688767337468411</v>
      </c>
      <c r="O12" s="10">
        <f t="shared" si="2"/>
        <v>102.79578780341951</v>
      </c>
      <c r="P12" s="10">
        <f t="shared" si="3"/>
        <v>8.7410084347173313E-3</v>
      </c>
      <c r="Q12" s="10">
        <f t="shared" si="4"/>
        <v>2.0279578780341954</v>
      </c>
      <c r="R12" s="4"/>
      <c r="T12" s="4"/>
      <c r="U12" s="4"/>
      <c r="V12" s="4"/>
      <c r="X12" s="3"/>
      <c r="AC12" s="3"/>
    </row>
    <row r="13" spans="1:38" ht="18" customHeight="1">
      <c r="A13" s="21">
        <f t="shared" si="8"/>
        <v>10</v>
      </c>
      <c r="B13" s="24" t="s">
        <v>72</v>
      </c>
      <c r="C13" s="2">
        <v>30</v>
      </c>
      <c r="D13" s="7" t="s">
        <v>7</v>
      </c>
      <c r="E13" s="7">
        <v>0.5</v>
      </c>
      <c r="F13" s="9">
        <v>3.5</v>
      </c>
      <c r="G13" s="7">
        <v>1.5</v>
      </c>
      <c r="H13" s="7">
        <f t="shared" si="5"/>
        <v>0.75</v>
      </c>
      <c r="I13" s="10">
        <v>7.6068376068376062E-2</v>
      </c>
      <c r="J13" s="10">
        <f t="shared" si="10"/>
        <v>10</v>
      </c>
      <c r="K13" s="10">
        <f t="shared" si="7"/>
        <v>6.0833333333333339</v>
      </c>
      <c r="L13" s="11">
        <f t="shared" si="9"/>
        <v>2.1900000000000004</v>
      </c>
      <c r="M13" s="10">
        <f t="shared" si="0"/>
        <v>15.507883073508953</v>
      </c>
      <c r="N13" s="10">
        <f t="shared" si="1"/>
        <v>9.4245497401756193</v>
      </c>
      <c r="O13" s="10">
        <f t="shared" si="2"/>
        <v>154.92410531795537</v>
      </c>
      <c r="P13" s="10">
        <f t="shared" si="3"/>
        <v>4.8362500313222853E-3</v>
      </c>
      <c r="Q13" s="10">
        <f t="shared" si="4"/>
        <v>2.5492410531795535</v>
      </c>
      <c r="R13" s="4"/>
      <c r="T13" s="4"/>
      <c r="U13" s="4"/>
      <c r="V13" s="4"/>
      <c r="X13" s="3"/>
      <c r="AC13" s="3"/>
    </row>
    <row r="14" spans="1:38" ht="18" customHeight="1">
      <c r="A14" s="21">
        <f t="shared" si="8"/>
        <v>11</v>
      </c>
      <c r="B14" s="24" t="s">
        <v>15</v>
      </c>
      <c r="C14" s="2" t="s">
        <v>16</v>
      </c>
      <c r="D14" s="7" t="s">
        <v>7</v>
      </c>
      <c r="E14" s="7">
        <v>0.5</v>
      </c>
      <c r="F14" s="9">
        <v>4</v>
      </c>
      <c r="G14" s="7">
        <v>1.5</v>
      </c>
      <c r="H14" s="7">
        <f t="shared" si="5"/>
        <v>0.75</v>
      </c>
      <c r="I14" s="10">
        <v>7.6068376068376062E-2</v>
      </c>
      <c r="J14" s="10">
        <f t="shared" si="10"/>
        <v>15</v>
      </c>
      <c r="K14" s="10">
        <f t="shared" si="7"/>
        <v>7.875</v>
      </c>
      <c r="L14" s="11">
        <f t="shared" si="9"/>
        <v>1.8900000000000001</v>
      </c>
      <c r="M14" s="10">
        <f t="shared" si="0"/>
        <v>22.302459152319962</v>
      </c>
      <c r="N14" s="10">
        <f t="shared" si="1"/>
        <v>14.427459152319962</v>
      </c>
      <c r="O14" s="10">
        <f t="shared" si="2"/>
        <v>183.20583050565031</v>
      </c>
      <c r="P14" s="10">
        <f t="shared" si="3"/>
        <v>3.3628578574124777E-3</v>
      </c>
      <c r="Q14" s="10">
        <f t="shared" si="4"/>
        <v>2.8320583050565031</v>
      </c>
      <c r="R14" s="4"/>
      <c r="T14" s="4"/>
      <c r="U14" s="4"/>
      <c r="V14" s="4"/>
      <c r="X14" s="3"/>
      <c r="AC14" s="3"/>
    </row>
    <row r="15" spans="1:38" ht="18" customHeight="1">
      <c r="A15" s="21">
        <f t="shared" si="8"/>
        <v>12</v>
      </c>
      <c r="B15" s="24" t="s">
        <v>73</v>
      </c>
      <c r="C15" s="2" t="s">
        <v>17</v>
      </c>
      <c r="D15" s="7" t="s">
        <v>9</v>
      </c>
      <c r="E15" s="7">
        <v>0.5</v>
      </c>
      <c r="F15" s="9">
        <v>8.5</v>
      </c>
      <c r="G15" s="7">
        <v>2.2999999999999998</v>
      </c>
      <c r="H15" s="7">
        <f t="shared" si="5"/>
        <v>1.1499999999999999</v>
      </c>
      <c r="I15" s="10">
        <v>0.20811965811965813</v>
      </c>
      <c r="J15" s="10">
        <f t="shared" si="10"/>
        <v>60</v>
      </c>
      <c r="K15" s="10">
        <f t="shared" si="7"/>
        <v>24</v>
      </c>
      <c r="L15" s="11">
        <f t="shared" si="9"/>
        <v>1.4400000000000002</v>
      </c>
      <c r="M15" s="10">
        <f t="shared" si="0"/>
        <v>83.578289967222901</v>
      </c>
      <c r="N15" s="10">
        <f t="shared" si="1"/>
        <v>59.578289967222901</v>
      </c>
      <c r="O15" s="10">
        <f t="shared" si="2"/>
        <v>248.24287486342877</v>
      </c>
      <c r="P15" s="10">
        <f t="shared" si="3"/>
        <v>1.375955407141015E-3</v>
      </c>
      <c r="Q15" s="10">
        <f t="shared" si="4"/>
        <v>3.4824287486342875</v>
      </c>
      <c r="R15" s="4"/>
      <c r="T15" s="4"/>
      <c r="U15" s="4"/>
      <c r="V15" s="4"/>
      <c r="X15" s="3"/>
      <c r="AC15" s="3"/>
    </row>
    <row r="16" spans="1:38" ht="18" customHeight="1">
      <c r="A16" s="21">
        <f t="shared" si="8"/>
        <v>13</v>
      </c>
      <c r="B16" s="24" t="s">
        <v>104</v>
      </c>
      <c r="C16" s="7">
        <v>20</v>
      </c>
      <c r="D16" s="7" t="s">
        <v>105</v>
      </c>
      <c r="E16" s="7">
        <v>0.5</v>
      </c>
      <c r="F16" s="7">
        <v>8</v>
      </c>
      <c r="G16" s="7">
        <v>2.8</v>
      </c>
      <c r="H16" s="7">
        <f t="shared" si="5"/>
        <v>1.4</v>
      </c>
      <c r="I16" s="10">
        <v>0.298032200357782</v>
      </c>
      <c r="J16" s="10">
        <f t="shared" si="10"/>
        <v>15</v>
      </c>
      <c r="K16" s="10">
        <f t="shared" si="7"/>
        <v>11.875</v>
      </c>
      <c r="L16" s="11">
        <f t="shared" si="9"/>
        <v>2.85</v>
      </c>
      <c r="M16" s="10">
        <f>K16/(1+(EXP(-L16*E16)-1)/L16/E16)</f>
        <v>25.426986936306609</v>
      </c>
      <c r="N16" s="10">
        <f>M16-K16</f>
        <v>13.551986936306609</v>
      </c>
      <c r="O16" s="10">
        <f>N16/K16*100</f>
        <v>114.12199525310828</v>
      </c>
      <c r="P16" s="10">
        <f>$F$2*H16/M16</f>
        <v>5.5059610621853595E-3</v>
      </c>
      <c r="Q16" s="10">
        <f>M16/K16</f>
        <v>2.1412199525310829</v>
      </c>
      <c r="R16" s="4"/>
      <c r="T16" s="4"/>
      <c r="U16" s="4"/>
      <c r="V16" s="4"/>
      <c r="X16" s="3"/>
      <c r="AC16" s="3"/>
    </row>
    <row r="17" spans="1:29" ht="18" customHeight="1">
      <c r="A17" s="21">
        <f t="shared" si="8"/>
        <v>14</v>
      </c>
      <c r="B17" s="24" t="s">
        <v>106</v>
      </c>
      <c r="C17" s="7">
        <v>20</v>
      </c>
      <c r="D17" s="7" t="s">
        <v>19</v>
      </c>
      <c r="E17" s="7">
        <v>0.5</v>
      </c>
      <c r="F17" s="7">
        <v>9.5</v>
      </c>
      <c r="G17" s="7">
        <v>3.5</v>
      </c>
      <c r="H17" s="7">
        <f t="shared" si="5"/>
        <v>1.75</v>
      </c>
      <c r="I17" s="10">
        <v>0.37254025044722744</v>
      </c>
      <c r="J17" s="10">
        <f t="shared" si="10"/>
        <v>15</v>
      </c>
      <c r="K17" s="10">
        <f t="shared" si="7"/>
        <v>13.375</v>
      </c>
      <c r="L17" s="11">
        <f t="shared" si="9"/>
        <v>3.21</v>
      </c>
      <c r="M17" s="10">
        <f t="shared" ref="M17:M19" si="11">K17/(1+(EXP(-L17*E17)-1)/L17/E17)</f>
        <v>26.637490049602629</v>
      </c>
      <c r="N17" s="10">
        <f t="shared" ref="N17:N19" si="12">M17-K17</f>
        <v>13.262490049602629</v>
      </c>
      <c r="O17" s="10">
        <f t="shared" ref="O17:O19" si="13">N17/K17*100</f>
        <v>99.158804109178533</v>
      </c>
      <c r="P17" s="10">
        <f t="shared" ref="P17:P19" si="14">$F$2*H17/M17</f>
        <v>6.5696880477149394E-3</v>
      </c>
      <c r="Q17" s="10">
        <f t="shared" ref="Q17:Q19" si="15">M17/K17</f>
        <v>1.9915880410917854</v>
      </c>
      <c r="R17" s="4"/>
      <c r="T17" s="4"/>
      <c r="U17" s="4"/>
      <c r="V17" s="4"/>
      <c r="X17" s="3"/>
      <c r="AC17" s="3"/>
    </row>
    <row r="18" spans="1:29" ht="18" customHeight="1">
      <c r="A18" s="21">
        <f t="shared" si="8"/>
        <v>15</v>
      </c>
      <c r="B18" s="24" t="s">
        <v>107</v>
      </c>
      <c r="C18" s="7">
        <v>20</v>
      </c>
      <c r="D18" s="7" t="s">
        <v>105</v>
      </c>
      <c r="E18" s="7">
        <v>0.5</v>
      </c>
      <c r="F18" s="7">
        <v>9.5</v>
      </c>
      <c r="G18" s="7">
        <v>3</v>
      </c>
      <c r="H18" s="7">
        <f t="shared" si="5"/>
        <v>1.5</v>
      </c>
      <c r="I18" s="10">
        <v>0.31932021466905208</v>
      </c>
      <c r="J18" s="10">
        <f t="shared" si="10"/>
        <v>15</v>
      </c>
      <c r="K18" s="10">
        <f t="shared" si="7"/>
        <v>13.375</v>
      </c>
      <c r="L18" s="11">
        <f t="shared" si="9"/>
        <v>3.21</v>
      </c>
      <c r="M18" s="10">
        <f t="shared" si="11"/>
        <v>26.637490049602629</v>
      </c>
      <c r="N18" s="10">
        <f t="shared" si="12"/>
        <v>13.262490049602629</v>
      </c>
      <c r="O18" s="10">
        <f t="shared" si="13"/>
        <v>99.158804109178533</v>
      </c>
      <c r="P18" s="10">
        <f t="shared" si="14"/>
        <v>5.6311611837556626E-3</v>
      </c>
      <c r="Q18" s="10">
        <f t="shared" si="15"/>
        <v>1.9915880410917854</v>
      </c>
      <c r="R18" s="4"/>
      <c r="T18" s="4"/>
      <c r="U18" s="4"/>
      <c r="V18" s="4"/>
      <c r="X18" s="3"/>
      <c r="AC18" s="3"/>
    </row>
    <row r="19" spans="1:29" ht="18" customHeight="1">
      <c r="A19" s="21">
        <f t="shared" si="8"/>
        <v>16</v>
      </c>
      <c r="B19" s="25" t="s">
        <v>108</v>
      </c>
      <c r="C19" s="8">
        <v>20</v>
      </c>
      <c r="D19" s="8" t="s">
        <v>19</v>
      </c>
      <c r="E19" s="8">
        <v>0.5</v>
      </c>
      <c r="F19" s="12">
        <v>9.5</v>
      </c>
      <c r="G19" s="8">
        <v>3.5</v>
      </c>
      <c r="H19" s="7">
        <f t="shared" si="5"/>
        <v>1.75</v>
      </c>
      <c r="I19" s="10">
        <v>0.37254025044722744</v>
      </c>
      <c r="J19" s="10">
        <f t="shared" si="10"/>
        <v>15</v>
      </c>
      <c r="K19" s="10">
        <f t="shared" si="7"/>
        <v>13.375</v>
      </c>
      <c r="L19" s="11">
        <f t="shared" si="9"/>
        <v>3.21</v>
      </c>
      <c r="M19" s="10">
        <f t="shared" si="11"/>
        <v>26.637490049602629</v>
      </c>
      <c r="N19" s="10">
        <f t="shared" si="12"/>
        <v>13.262490049602629</v>
      </c>
      <c r="O19" s="10">
        <f t="shared" si="13"/>
        <v>99.158804109178533</v>
      </c>
      <c r="P19" s="10">
        <f t="shared" si="14"/>
        <v>6.5696880477149394E-3</v>
      </c>
      <c r="Q19" s="10">
        <f t="shared" si="15"/>
        <v>1.9915880410917854</v>
      </c>
      <c r="R19" s="4"/>
      <c r="T19" s="4"/>
      <c r="U19" s="4"/>
      <c r="V19" s="4"/>
      <c r="X19" s="3"/>
      <c r="AC19" s="3"/>
    </row>
    <row r="20" spans="1:29" ht="18" customHeight="1">
      <c r="A20" s="21">
        <f t="shared" si="8"/>
        <v>17</v>
      </c>
      <c r="B20" s="24" t="s">
        <v>74</v>
      </c>
      <c r="C20" s="2">
        <v>150</v>
      </c>
      <c r="D20" s="7" t="s">
        <v>7</v>
      </c>
      <c r="E20" s="7">
        <v>1</v>
      </c>
      <c r="F20" s="9">
        <v>4</v>
      </c>
      <c r="G20" s="7">
        <v>1.8</v>
      </c>
      <c r="H20" s="9">
        <f>E20*G20</f>
        <v>1.8</v>
      </c>
      <c r="I20" s="10">
        <v>8.8333333333333333E-2</v>
      </c>
      <c r="J20" s="9">
        <f>100/C20*3</f>
        <v>2</v>
      </c>
      <c r="K20" s="10">
        <f t="shared" si="7"/>
        <v>4.5166666666666666</v>
      </c>
      <c r="L20" s="11">
        <f t="shared" si="9"/>
        <v>8.1300000000000008</v>
      </c>
      <c r="M20" s="10">
        <f t="shared" si="0"/>
        <v>5.1499274887973829</v>
      </c>
      <c r="N20" s="10">
        <f t="shared" si="1"/>
        <v>0.63326082213071633</v>
      </c>
      <c r="O20" s="10">
        <f t="shared" si="2"/>
        <v>14.020534807322132</v>
      </c>
      <c r="P20" s="10">
        <f t="shared" si="3"/>
        <v>3.4951948428701828E-2</v>
      </c>
      <c r="Q20" s="10">
        <f t="shared" si="4"/>
        <v>1.1402053480732213</v>
      </c>
      <c r="R20" s="4"/>
      <c r="T20" s="4"/>
      <c r="U20" s="4"/>
      <c r="V20" s="4"/>
      <c r="X20" s="3"/>
      <c r="AC20" s="3"/>
    </row>
    <row r="21" spans="1:29" ht="18" customHeight="1">
      <c r="A21" s="21">
        <f t="shared" si="8"/>
        <v>18</v>
      </c>
      <c r="B21" s="24" t="s">
        <v>75</v>
      </c>
      <c r="C21" s="2">
        <v>100</v>
      </c>
      <c r="D21" s="7" t="s">
        <v>7</v>
      </c>
      <c r="E21" s="7">
        <v>1</v>
      </c>
      <c r="F21" s="9">
        <v>4.0999999999999996</v>
      </c>
      <c r="G21" s="7">
        <v>1.8</v>
      </c>
      <c r="H21" s="9">
        <f t="shared" ref="H21:H86" si="16">E21*G21</f>
        <v>1.8</v>
      </c>
      <c r="I21" s="10">
        <v>8.8333333333333333E-2</v>
      </c>
      <c r="J21" s="9">
        <f t="shared" ref="J21:J58" si="17">100/C21*3</f>
        <v>3</v>
      </c>
      <c r="K21" s="10">
        <f t="shared" si="7"/>
        <v>4.875</v>
      </c>
      <c r="L21" s="11">
        <f t="shared" si="9"/>
        <v>5.8500000000000005</v>
      </c>
      <c r="M21" s="10">
        <f t="shared" si="0"/>
        <v>5.8766651128019118</v>
      </c>
      <c r="N21" s="10">
        <f t="shared" si="1"/>
        <v>1.0016651128019118</v>
      </c>
      <c r="O21" s="10">
        <f t="shared" si="2"/>
        <v>20.546976672859728</v>
      </c>
      <c r="P21" s="10">
        <f t="shared" si="3"/>
        <v>3.062961672052443E-2</v>
      </c>
      <c r="Q21" s="10">
        <f t="shared" si="4"/>
        <v>1.2054697667285974</v>
      </c>
      <c r="R21" s="4"/>
      <c r="T21" s="4"/>
      <c r="U21" s="4"/>
      <c r="V21" s="4"/>
      <c r="X21" s="3"/>
      <c r="AC21" s="3"/>
    </row>
    <row r="22" spans="1:29" ht="18" customHeight="1">
      <c r="A22" s="21">
        <f t="shared" si="8"/>
        <v>19</v>
      </c>
      <c r="B22" s="24" t="s">
        <v>18</v>
      </c>
      <c r="C22" s="2">
        <v>100</v>
      </c>
      <c r="D22" s="7" t="s">
        <v>19</v>
      </c>
      <c r="E22" s="7">
        <v>1</v>
      </c>
      <c r="F22" s="9">
        <v>4.7</v>
      </c>
      <c r="G22" s="7">
        <v>2</v>
      </c>
      <c r="H22" s="9">
        <f t="shared" si="16"/>
        <v>2</v>
      </c>
      <c r="I22" s="10">
        <v>0.45769230769230773</v>
      </c>
      <c r="J22" s="9">
        <f t="shared" si="17"/>
        <v>3</v>
      </c>
      <c r="K22" s="10">
        <f t="shared" si="7"/>
        <v>5.4750000000000005</v>
      </c>
      <c r="L22" s="11">
        <f t="shared" si="9"/>
        <v>6.57</v>
      </c>
      <c r="M22" s="10">
        <f t="shared" si="0"/>
        <v>6.4563194879802195</v>
      </c>
      <c r="N22" s="10">
        <f t="shared" si="1"/>
        <v>0.98131948798021895</v>
      </c>
      <c r="O22" s="10">
        <f t="shared" si="2"/>
        <v>17.923643616077058</v>
      </c>
      <c r="P22" s="10">
        <f t="shared" si="3"/>
        <v>3.0977401346439188E-2</v>
      </c>
      <c r="Q22" s="10">
        <f t="shared" si="4"/>
        <v>1.1792364361607706</v>
      </c>
      <c r="R22" s="4"/>
      <c r="T22" s="4"/>
      <c r="U22" s="4"/>
      <c r="V22" s="4"/>
      <c r="X22" s="3"/>
      <c r="AC22" s="3"/>
    </row>
    <row r="23" spans="1:29" ht="18" customHeight="1">
      <c r="A23" s="21">
        <f t="shared" si="8"/>
        <v>20</v>
      </c>
      <c r="B23" s="24" t="s">
        <v>20</v>
      </c>
      <c r="C23" s="2">
        <v>100</v>
      </c>
      <c r="D23" s="7" t="s">
        <v>19</v>
      </c>
      <c r="E23" s="7">
        <v>1</v>
      </c>
      <c r="F23" s="9">
        <v>4.7</v>
      </c>
      <c r="G23" s="7">
        <v>2</v>
      </c>
      <c r="H23" s="9">
        <f t="shared" si="16"/>
        <v>2</v>
      </c>
      <c r="I23" s="10">
        <v>0.45769230769230773</v>
      </c>
      <c r="J23" s="9">
        <f t="shared" si="17"/>
        <v>3</v>
      </c>
      <c r="K23" s="10">
        <f t="shared" si="7"/>
        <v>5.4750000000000005</v>
      </c>
      <c r="L23" s="11">
        <f t="shared" si="9"/>
        <v>6.57</v>
      </c>
      <c r="M23" s="10">
        <f t="shared" si="0"/>
        <v>6.4563194879802195</v>
      </c>
      <c r="N23" s="10">
        <f t="shared" si="1"/>
        <v>0.98131948798021895</v>
      </c>
      <c r="O23" s="10">
        <f t="shared" si="2"/>
        <v>17.923643616077058</v>
      </c>
      <c r="P23" s="10">
        <f t="shared" si="3"/>
        <v>3.0977401346439188E-2</v>
      </c>
      <c r="Q23" s="10">
        <f t="shared" si="4"/>
        <v>1.1792364361607706</v>
      </c>
      <c r="R23" s="4"/>
      <c r="T23" s="4"/>
      <c r="U23" s="4"/>
      <c r="V23" s="4"/>
      <c r="X23" s="3"/>
      <c r="AC23" s="3"/>
    </row>
    <row r="24" spans="1:29" ht="18" customHeight="1">
      <c r="A24" s="21">
        <f t="shared" si="8"/>
        <v>21</v>
      </c>
      <c r="B24" s="24" t="s">
        <v>21</v>
      </c>
      <c r="C24" s="2" t="s">
        <v>22</v>
      </c>
      <c r="D24" s="7" t="s">
        <v>9</v>
      </c>
      <c r="E24" s="7">
        <v>1</v>
      </c>
      <c r="F24" s="9">
        <v>4.0999999999999996</v>
      </c>
      <c r="G24" s="7">
        <v>3.5</v>
      </c>
      <c r="H24" s="9">
        <f t="shared" si="16"/>
        <v>3.5</v>
      </c>
      <c r="I24" s="10">
        <v>0.20811965811965813</v>
      </c>
      <c r="J24" s="9">
        <f t="shared" si="17"/>
        <v>3</v>
      </c>
      <c r="K24" s="10">
        <f t="shared" si="7"/>
        <v>4.875</v>
      </c>
      <c r="L24" s="11">
        <f t="shared" si="9"/>
        <v>5.8500000000000005</v>
      </c>
      <c r="M24" s="10">
        <f t="shared" si="0"/>
        <v>5.8766651128019118</v>
      </c>
      <c r="N24" s="10">
        <f t="shared" si="1"/>
        <v>1.0016651128019118</v>
      </c>
      <c r="O24" s="10">
        <f t="shared" si="2"/>
        <v>20.546976672859728</v>
      </c>
      <c r="P24" s="10">
        <f t="shared" si="3"/>
        <v>5.9557588067686386E-2</v>
      </c>
      <c r="Q24" s="10">
        <f t="shared" si="4"/>
        <v>1.2054697667285974</v>
      </c>
      <c r="R24" s="4"/>
      <c r="T24" s="4"/>
      <c r="U24" s="4"/>
      <c r="V24" s="4"/>
      <c r="X24" s="3"/>
      <c r="AC24" s="3"/>
    </row>
    <row r="25" spans="1:29" ht="18" customHeight="1">
      <c r="A25" s="21">
        <f t="shared" si="8"/>
        <v>22</v>
      </c>
      <c r="B25" s="24" t="s">
        <v>76</v>
      </c>
      <c r="C25" s="2">
        <v>70</v>
      </c>
      <c r="D25" s="7" t="s">
        <v>19</v>
      </c>
      <c r="E25" s="7">
        <v>1</v>
      </c>
      <c r="F25" s="9">
        <v>5.0857142857142863</v>
      </c>
      <c r="G25" s="7">
        <v>2</v>
      </c>
      <c r="H25" s="9">
        <f t="shared" si="16"/>
        <v>2</v>
      </c>
      <c r="I25" s="10">
        <v>0.45769230769230773</v>
      </c>
      <c r="J25" s="9">
        <f t="shared" si="17"/>
        <v>4.2857142857142856</v>
      </c>
      <c r="K25" s="10">
        <f t="shared" si="7"/>
        <v>6.1928571428571431</v>
      </c>
      <c r="L25" s="11">
        <f t="shared" si="9"/>
        <v>5.2020000000000008</v>
      </c>
      <c r="M25" s="10">
        <f t="shared" si="0"/>
        <v>7.6566132909707711</v>
      </c>
      <c r="N25" s="10">
        <f t="shared" si="1"/>
        <v>1.4637561481136281</v>
      </c>
      <c r="O25" s="10">
        <f t="shared" si="2"/>
        <v>23.636200776921328</v>
      </c>
      <c r="P25" s="10">
        <f t="shared" si="3"/>
        <v>2.612120952168949E-2</v>
      </c>
      <c r="Q25" s="10">
        <f t="shared" si="4"/>
        <v>1.2363620077692132</v>
      </c>
      <c r="R25" s="4"/>
      <c r="T25" s="4"/>
      <c r="U25" s="4"/>
      <c r="V25" s="4"/>
      <c r="X25" s="3"/>
      <c r="AC25" s="3"/>
    </row>
    <row r="26" spans="1:29" ht="18" customHeight="1">
      <c r="A26" s="21">
        <f t="shared" si="8"/>
        <v>23</v>
      </c>
      <c r="B26" s="24" t="s">
        <v>77</v>
      </c>
      <c r="C26" s="2">
        <v>65</v>
      </c>
      <c r="D26" s="7" t="s">
        <v>7</v>
      </c>
      <c r="E26" s="7">
        <v>1</v>
      </c>
      <c r="F26" s="9">
        <v>4.2615384615384615</v>
      </c>
      <c r="G26" s="7">
        <v>1.8</v>
      </c>
      <c r="H26" s="9">
        <f t="shared" si="16"/>
        <v>1.8</v>
      </c>
      <c r="I26" s="10">
        <v>8.8333333333333333E-2</v>
      </c>
      <c r="J26" s="9">
        <f t="shared" si="17"/>
        <v>4.6153846153846159</v>
      </c>
      <c r="K26" s="10">
        <f t="shared" si="7"/>
        <v>5.453846153846154</v>
      </c>
      <c r="L26" s="11">
        <f t="shared" si="9"/>
        <v>4.2539999999999996</v>
      </c>
      <c r="M26" s="10">
        <f t="shared" si="0"/>
        <v>7.0988953493896672</v>
      </c>
      <c r="N26" s="10">
        <f t="shared" si="1"/>
        <v>1.6450491955435131</v>
      </c>
      <c r="O26" s="10">
        <f t="shared" si="2"/>
        <v>30.163102316030567</v>
      </c>
      <c r="P26" s="10">
        <f t="shared" si="3"/>
        <v>2.5356057687971927E-2</v>
      </c>
      <c r="Q26" s="10">
        <f t="shared" si="4"/>
        <v>1.3016310231603057</v>
      </c>
      <c r="R26" s="4"/>
      <c r="T26" s="4"/>
      <c r="U26" s="4"/>
      <c r="V26" s="4"/>
      <c r="X26" s="3"/>
      <c r="AC26" s="3"/>
    </row>
    <row r="27" spans="1:29" ht="18" customHeight="1">
      <c r="A27" s="21">
        <f t="shared" si="8"/>
        <v>24</v>
      </c>
      <c r="B27" s="24" t="s">
        <v>78</v>
      </c>
      <c r="C27" s="2">
        <v>50</v>
      </c>
      <c r="D27" s="7" t="s">
        <v>7</v>
      </c>
      <c r="E27" s="7">
        <v>1</v>
      </c>
      <c r="F27" s="9">
        <v>3.7</v>
      </c>
      <c r="G27" s="7">
        <v>1.5</v>
      </c>
      <c r="H27" s="9">
        <f t="shared" si="16"/>
        <v>1.5</v>
      </c>
      <c r="I27" s="10">
        <v>7.6068376068376062E-2</v>
      </c>
      <c r="J27" s="9">
        <f t="shared" si="17"/>
        <v>6</v>
      </c>
      <c r="K27" s="10">
        <f t="shared" si="7"/>
        <v>5.25</v>
      </c>
      <c r="L27" s="11">
        <f t="shared" si="9"/>
        <v>3.1500000000000004</v>
      </c>
      <c r="M27" s="10">
        <f t="shared" si="0"/>
        <v>7.5415481953301464</v>
      </c>
      <c r="N27" s="10">
        <f t="shared" si="1"/>
        <v>2.2915481953301464</v>
      </c>
      <c r="O27" s="10">
        <f t="shared" si="2"/>
        <v>43.648537053907546</v>
      </c>
      <c r="P27" s="10">
        <f t="shared" si="3"/>
        <v>1.988981520967837E-2</v>
      </c>
      <c r="Q27" s="10">
        <f t="shared" si="4"/>
        <v>1.4364853705390754</v>
      </c>
      <c r="R27" s="4"/>
      <c r="T27" s="4"/>
      <c r="U27" s="4"/>
      <c r="V27" s="4"/>
      <c r="X27" s="3"/>
      <c r="AC27" s="3"/>
    </row>
    <row r="28" spans="1:29" ht="18" customHeight="1">
      <c r="A28" s="21">
        <f t="shared" si="8"/>
        <v>25</v>
      </c>
      <c r="B28" s="24" t="s">
        <v>23</v>
      </c>
      <c r="C28" s="2">
        <v>40</v>
      </c>
      <c r="D28" s="7" t="s">
        <v>19</v>
      </c>
      <c r="E28" s="7">
        <v>1</v>
      </c>
      <c r="F28" s="9">
        <v>6.5</v>
      </c>
      <c r="G28" s="7">
        <v>3.8</v>
      </c>
      <c r="H28" s="9">
        <f t="shared" si="16"/>
        <v>3.8</v>
      </c>
      <c r="I28" s="10">
        <v>0.45769230769230773</v>
      </c>
      <c r="J28" s="9">
        <f t="shared" si="17"/>
        <v>7.5</v>
      </c>
      <c r="K28" s="10">
        <f t="shared" si="7"/>
        <v>8.4375</v>
      </c>
      <c r="L28" s="11">
        <f t="shared" si="9"/>
        <v>4.05</v>
      </c>
      <c r="M28" s="10">
        <f t="shared" si="0"/>
        <v>11.140257462592233</v>
      </c>
      <c r="N28" s="10">
        <f t="shared" si="1"/>
        <v>2.702757462592233</v>
      </c>
      <c r="O28" s="10">
        <f t="shared" si="2"/>
        <v>32.032681038130164</v>
      </c>
      <c r="P28" s="10">
        <f t="shared" si="3"/>
        <v>3.4110522245648131E-2</v>
      </c>
      <c r="Q28" s="10">
        <f t="shared" si="4"/>
        <v>1.3203268103813017</v>
      </c>
      <c r="R28" s="4"/>
      <c r="T28" s="4"/>
      <c r="U28" s="4"/>
      <c r="V28" s="4"/>
      <c r="X28" s="3"/>
      <c r="AC28" s="3"/>
    </row>
    <row r="29" spans="1:29" ht="18" customHeight="1">
      <c r="A29" s="21">
        <f t="shared" si="8"/>
        <v>26</v>
      </c>
      <c r="B29" s="24" t="s">
        <v>24</v>
      </c>
      <c r="C29" s="2">
        <v>40</v>
      </c>
      <c r="D29" s="7" t="s">
        <v>25</v>
      </c>
      <c r="E29" s="7">
        <v>1</v>
      </c>
      <c r="F29" s="9">
        <v>10.75</v>
      </c>
      <c r="G29" s="7">
        <v>8</v>
      </c>
      <c r="H29" s="9">
        <f t="shared" si="16"/>
        <v>8</v>
      </c>
      <c r="I29" s="10">
        <v>0.84914529914529913</v>
      </c>
      <c r="J29" s="9">
        <f t="shared" si="17"/>
        <v>7.5</v>
      </c>
      <c r="K29" s="10">
        <f t="shared" si="7"/>
        <v>12.6875</v>
      </c>
      <c r="L29" s="11">
        <f t="shared" si="9"/>
        <v>6.0900000000000007</v>
      </c>
      <c r="M29" s="10">
        <f t="shared" si="0"/>
        <v>15.173379389207041</v>
      </c>
      <c r="N29" s="10">
        <f t="shared" si="1"/>
        <v>2.4858793892070405</v>
      </c>
      <c r="O29" s="10">
        <f t="shared" si="2"/>
        <v>19.593138043011159</v>
      </c>
      <c r="P29" s="10">
        <f t="shared" si="3"/>
        <v>5.2723917294854379E-2</v>
      </c>
      <c r="Q29" s="10">
        <f t="shared" si="4"/>
        <v>1.1959313804301115</v>
      </c>
      <c r="R29" s="4"/>
      <c r="T29" s="4"/>
      <c r="U29" s="4"/>
      <c r="V29" s="4"/>
      <c r="X29" s="3"/>
      <c r="AC29" s="3"/>
    </row>
    <row r="30" spans="1:29" ht="18" customHeight="1">
      <c r="A30" s="21">
        <f t="shared" si="8"/>
        <v>27</v>
      </c>
      <c r="B30" s="24" t="s">
        <v>79</v>
      </c>
      <c r="C30" s="2">
        <v>35</v>
      </c>
      <c r="D30" s="7" t="s">
        <v>7</v>
      </c>
      <c r="E30" s="7">
        <v>1</v>
      </c>
      <c r="F30" s="9">
        <v>6.7142857142857144</v>
      </c>
      <c r="G30" s="7">
        <v>1.8</v>
      </c>
      <c r="H30" s="9">
        <f t="shared" si="16"/>
        <v>1.8</v>
      </c>
      <c r="I30" s="10">
        <v>0.08</v>
      </c>
      <c r="J30" s="9">
        <f t="shared" si="17"/>
        <v>8.5714285714285712</v>
      </c>
      <c r="K30" s="10">
        <f t="shared" si="7"/>
        <v>8.9285714285714288</v>
      </c>
      <c r="L30" s="11">
        <f t="shared" si="9"/>
        <v>3.7500000000000004</v>
      </c>
      <c r="M30" s="10">
        <f t="shared" si="0"/>
        <v>12.072085317344543</v>
      </c>
      <c r="N30" s="10">
        <f t="shared" si="1"/>
        <v>3.1435138887731142</v>
      </c>
      <c r="O30" s="10">
        <f t="shared" si="2"/>
        <v>35.207355554258882</v>
      </c>
      <c r="P30" s="10">
        <f t="shared" si="3"/>
        <v>1.4910431401721904E-2</v>
      </c>
      <c r="Q30" s="10">
        <f t="shared" si="4"/>
        <v>1.3520735555425887</v>
      </c>
      <c r="R30" s="6"/>
      <c r="T30" s="4"/>
      <c r="U30" s="4"/>
      <c r="V30" s="4"/>
      <c r="X30" s="3"/>
      <c r="AC30" s="3"/>
    </row>
    <row r="31" spans="1:29" ht="18" customHeight="1">
      <c r="A31" s="21">
        <f t="shared" si="8"/>
        <v>28</v>
      </c>
      <c r="B31" s="24" t="s">
        <v>80</v>
      </c>
      <c r="C31" s="2">
        <v>35</v>
      </c>
      <c r="D31" s="7" t="s">
        <v>25</v>
      </c>
      <c r="E31" s="7">
        <v>1</v>
      </c>
      <c r="F31" s="9">
        <v>5.8571428571428577</v>
      </c>
      <c r="G31" s="7">
        <v>7.8</v>
      </c>
      <c r="H31" s="9">
        <f t="shared" si="16"/>
        <v>7.8</v>
      </c>
      <c r="I31" s="10">
        <v>0.81666666666666665</v>
      </c>
      <c r="J31" s="9">
        <f t="shared" si="17"/>
        <v>8.5714285714285712</v>
      </c>
      <c r="K31" s="10">
        <f t="shared" si="7"/>
        <v>8.071428571428573</v>
      </c>
      <c r="L31" s="11">
        <f t="shared" si="9"/>
        <v>3.390000000000001</v>
      </c>
      <c r="M31" s="10">
        <f t="shared" si="0"/>
        <v>11.289369517851764</v>
      </c>
      <c r="N31" s="10">
        <f t="shared" si="1"/>
        <v>3.217940946423191</v>
      </c>
      <c r="O31" s="10">
        <f t="shared" si="2"/>
        <v>39.868294911437758</v>
      </c>
      <c r="P31" s="10">
        <f t="shared" si="3"/>
        <v>6.9091546588726155E-2</v>
      </c>
      <c r="Q31" s="10">
        <f t="shared" si="4"/>
        <v>1.3986829491143775</v>
      </c>
      <c r="R31" s="4"/>
      <c r="T31" s="4"/>
      <c r="U31" s="4"/>
      <c r="V31" s="4"/>
      <c r="X31" s="3"/>
      <c r="AC31" s="3"/>
    </row>
    <row r="32" spans="1:29" ht="18" customHeight="1">
      <c r="A32" s="21">
        <f t="shared" si="8"/>
        <v>29</v>
      </c>
      <c r="B32" s="24" t="s">
        <v>81</v>
      </c>
      <c r="C32" s="2">
        <v>25</v>
      </c>
      <c r="D32" s="7" t="s">
        <v>7</v>
      </c>
      <c r="E32" s="7">
        <v>1</v>
      </c>
      <c r="F32" s="9">
        <v>7.4</v>
      </c>
      <c r="G32" s="7">
        <v>1.8</v>
      </c>
      <c r="H32" s="9">
        <f t="shared" si="16"/>
        <v>1.8</v>
      </c>
      <c r="I32" s="10">
        <v>7.8333333333333324E-2</v>
      </c>
      <c r="J32" s="9">
        <f t="shared" si="17"/>
        <v>12</v>
      </c>
      <c r="K32" s="10">
        <f t="shared" si="7"/>
        <v>10.5</v>
      </c>
      <c r="L32" s="11">
        <f t="shared" si="9"/>
        <v>3.1500000000000004</v>
      </c>
      <c r="M32" s="10">
        <f t="shared" si="0"/>
        <v>15.083096390660293</v>
      </c>
      <c r="N32" s="10">
        <f t="shared" si="1"/>
        <v>4.5830963906602928</v>
      </c>
      <c r="O32" s="10">
        <f t="shared" si="2"/>
        <v>43.648537053907546</v>
      </c>
      <c r="P32" s="10">
        <f t="shared" si="3"/>
        <v>1.1933889125807022E-2</v>
      </c>
      <c r="Q32" s="10">
        <f t="shared" si="4"/>
        <v>1.4364853705390754</v>
      </c>
      <c r="R32" s="4"/>
      <c r="T32" s="4"/>
      <c r="U32" s="4"/>
      <c r="V32" s="4"/>
      <c r="X32" s="3"/>
      <c r="AC32" s="3"/>
    </row>
    <row r="33" spans="1:29" ht="18" customHeight="1">
      <c r="A33" s="21">
        <f t="shared" si="8"/>
        <v>30</v>
      </c>
      <c r="B33" s="24" t="s">
        <v>82</v>
      </c>
      <c r="C33" s="2">
        <v>25</v>
      </c>
      <c r="D33" s="7" t="s">
        <v>7</v>
      </c>
      <c r="E33" s="7">
        <v>1</v>
      </c>
      <c r="F33" s="9">
        <v>7.4</v>
      </c>
      <c r="G33" s="7">
        <v>1.5</v>
      </c>
      <c r="H33" s="9">
        <f t="shared" si="16"/>
        <v>1.5</v>
      </c>
      <c r="I33" s="10">
        <v>7.0789473684210527E-2</v>
      </c>
      <c r="J33" s="9">
        <f t="shared" si="17"/>
        <v>12</v>
      </c>
      <c r="K33" s="10">
        <f t="shared" si="7"/>
        <v>10.5</v>
      </c>
      <c r="L33" s="11">
        <f t="shared" si="9"/>
        <v>3.1500000000000004</v>
      </c>
      <c r="M33" s="10">
        <f t="shared" si="0"/>
        <v>15.083096390660293</v>
      </c>
      <c r="N33" s="10">
        <f t="shared" si="1"/>
        <v>4.5830963906602928</v>
      </c>
      <c r="O33" s="10">
        <f t="shared" si="2"/>
        <v>43.648537053907546</v>
      </c>
      <c r="P33" s="10">
        <f t="shared" si="3"/>
        <v>9.944907604839185E-3</v>
      </c>
      <c r="Q33" s="10">
        <f t="shared" si="4"/>
        <v>1.4364853705390754</v>
      </c>
      <c r="R33" s="4"/>
      <c r="T33" s="4"/>
      <c r="U33" s="4"/>
      <c r="V33" s="4"/>
      <c r="X33" s="3"/>
      <c r="AC33" s="3"/>
    </row>
    <row r="34" spans="1:29" ht="18" customHeight="1">
      <c r="A34" s="21">
        <f t="shared" si="8"/>
        <v>31</v>
      </c>
      <c r="B34" s="24" t="s">
        <v>83</v>
      </c>
      <c r="C34" s="2">
        <v>25</v>
      </c>
      <c r="D34" s="7" t="s">
        <v>19</v>
      </c>
      <c r="E34" s="7">
        <v>1</v>
      </c>
      <c r="F34" s="9">
        <v>8.6</v>
      </c>
      <c r="G34" s="7">
        <v>3.3</v>
      </c>
      <c r="H34" s="9">
        <f t="shared" si="16"/>
        <v>3.3</v>
      </c>
      <c r="I34" s="10">
        <v>0.32083333333333341</v>
      </c>
      <c r="J34" s="9">
        <f t="shared" si="17"/>
        <v>12</v>
      </c>
      <c r="K34" s="10">
        <f t="shared" si="7"/>
        <v>11.7</v>
      </c>
      <c r="L34" s="11">
        <f t="shared" si="9"/>
        <v>3.51</v>
      </c>
      <c r="M34" s="10">
        <f t="shared" si="0"/>
        <v>16.168766443461823</v>
      </c>
      <c r="N34" s="10">
        <f t="shared" si="1"/>
        <v>4.4687664434618242</v>
      </c>
      <c r="O34" s="10">
        <f t="shared" si="2"/>
        <v>38.194584986853201</v>
      </c>
      <c r="P34" s="10">
        <f t="shared" si="3"/>
        <v>2.0409720256268676E-2</v>
      </c>
      <c r="Q34" s="10">
        <f t="shared" si="4"/>
        <v>1.381945849868532</v>
      </c>
      <c r="R34" s="4"/>
      <c r="T34" s="4"/>
      <c r="U34" s="4"/>
      <c r="V34" s="4"/>
      <c r="X34" s="3"/>
      <c r="AC34" s="3"/>
    </row>
    <row r="35" spans="1:29" ht="18" customHeight="1">
      <c r="A35" s="21">
        <f t="shared" si="8"/>
        <v>32</v>
      </c>
      <c r="B35" s="24" t="s">
        <v>84</v>
      </c>
      <c r="C35" s="2">
        <v>25</v>
      </c>
      <c r="D35" s="7" t="s">
        <v>7</v>
      </c>
      <c r="E35" s="7">
        <v>1</v>
      </c>
      <c r="F35" s="9">
        <v>7.4</v>
      </c>
      <c r="G35" s="7">
        <v>1.5</v>
      </c>
      <c r="H35" s="9">
        <f t="shared" si="16"/>
        <v>1.5</v>
      </c>
      <c r="I35" s="10">
        <v>7.0789473684210527E-2</v>
      </c>
      <c r="J35" s="9">
        <f t="shared" si="17"/>
        <v>12</v>
      </c>
      <c r="K35" s="10">
        <f t="shared" si="7"/>
        <v>10.5</v>
      </c>
      <c r="L35" s="11">
        <f t="shared" si="9"/>
        <v>3.1500000000000004</v>
      </c>
      <c r="M35" s="10">
        <f t="shared" si="0"/>
        <v>15.083096390660293</v>
      </c>
      <c r="N35" s="10">
        <f t="shared" si="1"/>
        <v>4.5830963906602928</v>
      </c>
      <c r="O35" s="10">
        <f t="shared" si="2"/>
        <v>43.648537053907546</v>
      </c>
      <c r="P35" s="10">
        <f t="shared" si="3"/>
        <v>9.944907604839185E-3</v>
      </c>
      <c r="Q35" s="10">
        <f t="shared" si="4"/>
        <v>1.4364853705390754</v>
      </c>
      <c r="R35" s="4"/>
      <c r="T35" s="4"/>
      <c r="U35" s="4"/>
      <c r="V35" s="4"/>
      <c r="X35" s="3"/>
      <c r="AC35" s="3"/>
    </row>
    <row r="36" spans="1:29" ht="18" customHeight="1">
      <c r="A36" s="21">
        <f t="shared" si="8"/>
        <v>33</v>
      </c>
      <c r="B36" s="24" t="s">
        <v>85</v>
      </c>
      <c r="C36" s="2">
        <v>25</v>
      </c>
      <c r="D36" s="7" t="s">
        <v>19</v>
      </c>
      <c r="E36" s="7">
        <v>1</v>
      </c>
      <c r="F36" s="9">
        <v>8.6</v>
      </c>
      <c r="G36" s="7">
        <v>4.5</v>
      </c>
      <c r="H36" s="9">
        <f t="shared" si="16"/>
        <v>4.5</v>
      </c>
      <c r="I36" s="10">
        <v>0.36388888888888882</v>
      </c>
      <c r="J36" s="9">
        <f t="shared" si="17"/>
        <v>12</v>
      </c>
      <c r="K36" s="10">
        <f t="shared" si="7"/>
        <v>11.7</v>
      </c>
      <c r="L36" s="11">
        <f t="shared" si="9"/>
        <v>3.51</v>
      </c>
      <c r="M36" s="10">
        <f t="shared" si="0"/>
        <v>16.168766443461823</v>
      </c>
      <c r="N36" s="10">
        <f t="shared" si="1"/>
        <v>4.4687664434618242</v>
      </c>
      <c r="O36" s="10">
        <f t="shared" si="2"/>
        <v>38.194584986853201</v>
      </c>
      <c r="P36" s="10">
        <f t="shared" si="3"/>
        <v>2.7831436713093648E-2</v>
      </c>
      <c r="Q36" s="10">
        <f t="shared" si="4"/>
        <v>1.381945849868532</v>
      </c>
      <c r="R36" s="4"/>
      <c r="T36" s="4"/>
      <c r="U36" s="4"/>
      <c r="V36" s="4"/>
      <c r="X36" s="3"/>
      <c r="Z36" s="4"/>
      <c r="AA36" s="4"/>
      <c r="AC36" s="3"/>
    </row>
    <row r="37" spans="1:29" ht="18" customHeight="1">
      <c r="A37" s="21">
        <f t="shared" si="8"/>
        <v>34</v>
      </c>
      <c r="B37" s="24" t="s">
        <v>86</v>
      </c>
      <c r="C37" s="2">
        <v>25</v>
      </c>
      <c r="D37" s="7" t="s">
        <v>19</v>
      </c>
      <c r="E37" s="7">
        <v>1</v>
      </c>
      <c r="F37" s="9">
        <v>8.6</v>
      </c>
      <c r="G37" s="7">
        <v>3.5</v>
      </c>
      <c r="H37" s="9">
        <f t="shared" si="16"/>
        <v>3.5</v>
      </c>
      <c r="I37" s="10">
        <v>0.43333333333333335</v>
      </c>
      <c r="J37" s="9">
        <f t="shared" si="17"/>
        <v>12</v>
      </c>
      <c r="K37" s="10">
        <f t="shared" si="7"/>
        <v>11.7</v>
      </c>
      <c r="L37" s="11">
        <f t="shared" si="9"/>
        <v>3.51</v>
      </c>
      <c r="M37" s="10">
        <f t="shared" si="0"/>
        <v>16.168766443461823</v>
      </c>
      <c r="N37" s="10">
        <f t="shared" si="1"/>
        <v>4.4687664434618242</v>
      </c>
      <c r="O37" s="10">
        <f t="shared" si="2"/>
        <v>38.194584986853201</v>
      </c>
      <c r="P37" s="10">
        <f t="shared" si="3"/>
        <v>2.1646672999072841E-2</v>
      </c>
      <c r="Q37" s="10">
        <f t="shared" si="4"/>
        <v>1.381945849868532</v>
      </c>
      <c r="R37" s="4"/>
      <c r="T37" s="4"/>
      <c r="U37" s="4"/>
      <c r="V37" s="4"/>
      <c r="X37" s="3"/>
      <c r="Z37" s="4"/>
      <c r="AA37" s="4"/>
      <c r="AC37" s="3"/>
    </row>
    <row r="38" spans="1:29" ht="18" customHeight="1">
      <c r="A38" s="21">
        <f t="shared" si="8"/>
        <v>35</v>
      </c>
      <c r="B38" s="24" t="s">
        <v>87</v>
      </c>
      <c r="C38" s="2" t="s">
        <v>26</v>
      </c>
      <c r="D38" s="7" t="s">
        <v>7</v>
      </c>
      <c r="E38" s="7">
        <v>1</v>
      </c>
      <c r="F38" s="9">
        <v>3.7</v>
      </c>
      <c r="G38" s="7">
        <v>1.5</v>
      </c>
      <c r="H38" s="9">
        <f t="shared" si="16"/>
        <v>1.5</v>
      </c>
      <c r="I38" s="10">
        <v>7.6068376068376062E-2</v>
      </c>
      <c r="J38" s="9">
        <f t="shared" si="17"/>
        <v>12</v>
      </c>
      <c r="K38" s="10">
        <f t="shared" si="7"/>
        <v>6.8000000000000007</v>
      </c>
      <c r="L38" s="11">
        <f t="shared" si="9"/>
        <v>2.0400000000000005</v>
      </c>
      <c r="M38" s="10">
        <f t="shared" si="0"/>
        <v>11.856119316580941</v>
      </c>
      <c r="N38" s="10">
        <f t="shared" si="1"/>
        <v>5.0561193165809399</v>
      </c>
      <c r="O38" s="10">
        <f t="shared" si="2"/>
        <v>74.354695832072636</v>
      </c>
      <c r="P38" s="10">
        <f t="shared" si="3"/>
        <v>1.2651694538045263E-2</v>
      </c>
      <c r="Q38" s="10">
        <f t="shared" si="4"/>
        <v>1.7435469583207264</v>
      </c>
      <c r="R38" s="4"/>
      <c r="T38" s="4"/>
      <c r="U38" s="4"/>
      <c r="V38" s="4"/>
      <c r="X38" s="3"/>
    </row>
    <row r="39" spans="1:29" ht="18" customHeight="1">
      <c r="A39" s="21">
        <f t="shared" si="8"/>
        <v>36</v>
      </c>
      <c r="B39" s="24" t="s">
        <v>88</v>
      </c>
      <c r="C39" s="2">
        <v>20</v>
      </c>
      <c r="D39" s="7" t="s">
        <v>19</v>
      </c>
      <c r="E39" s="7">
        <v>1</v>
      </c>
      <c r="F39" s="9">
        <v>9.5</v>
      </c>
      <c r="G39" s="7">
        <v>3.3</v>
      </c>
      <c r="H39" s="9">
        <f t="shared" si="16"/>
        <v>3.3</v>
      </c>
      <c r="I39" s="10">
        <v>0.36388888888888882</v>
      </c>
      <c r="J39" s="9">
        <f t="shared" si="17"/>
        <v>15</v>
      </c>
      <c r="K39" s="10">
        <f t="shared" si="7"/>
        <v>13.375</v>
      </c>
      <c r="L39" s="11">
        <f t="shared" si="9"/>
        <v>3.21</v>
      </c>
      <c r="M39" s="10">
        <f t="shared" si="0"/>
        <v>19.078642801228774</v>
      </c>
      <c r="N39" s="10">
        <f t="shared" si="1"/>
        <v>5.7036428012287743</v>
      </c>
      <c r="O39" s="10">
        <f t="shared" si="2"/>
        <v>42.644058326944105</v>
      </c>
      <c r="P39" s="10">
        <f t="shared" si="3"/>
        <v>1.7296827842426303E-2</v>
      </c>
      <c r="Q39" s="10">
        <f t="shared" si="4"/>
        <v>1.4264405832694411</v>
      </c>
      <c r="R39" s="6"/>
      <c r="T39" s="4"/>
      <c r="U39" s="4"/>
      <c r="V39" s="4"/>
      <c r="X39" s="3"/>
    </row>
    <row r="40" spans="1:29" ht="18" customHeight="1">
      <c r="A40" s="21">
        <f t="shared" si="8"/>
        <v>37</v>
      </c>
      <c r="B40" s="24" t="s">
        <v>89</v>
      </c>
      <c r="C40" s="2">
        <v>20</v>
      </c>
      <c r="D40" s="7" t="s">
        <v>19</v>
      </c>
      <c r="E40" s="7">
        <v>1</v>
      </c>
      <c r="F40" s="9">
        <v>9.5</v>
      </c>
      <c r="G40" s="7">
        <v>3.3</v>
      </c>
      <c r="H40" s="9">
        <f t="shared" si="16"/>
        <v>3.3</v>
      </c>
      <c r="I40" s="10">
        <v>0.44122807017543858</v>
      </c>
      <c r="J40" s="9">
        <f t="shared" si="17"/>
        <v>15</v>
      </c>
      <c r="K40" s="10">
        <f t="shared" si="7"/>
        <v>13.375</v>
      </c>
      <c r="L40" s="11">
        <f t="shared" si="9"/>
        <v>3.21</v>
      </c>
      <c r="M40" s="10">
        <f t="shared" si="0"/>
        <v>19.078642801228774</v>
      </c>
      <c r="N40" s="10">
        <f t="shared" si="1"/>
        <v>5.7036428012287743</v>
      </c>
      <c r="O40" s="10">
        <f t="shared" si="2"/>
        <v>42.644058326944105</v>
      </c>
      <c r="P40" s="10">
        <f t="shared" si="3"/>
        <v>1.7296827842426303E-2</v>
      </c>
      <c r="Q40" s="10">
        <f t="shared" si="4"/>
        <v>1.4264405832694411</v>
      </c>
      <c r="R40" s="4"/>
      <c r="T40" s="4"/>
      <c r="U40" s="4"/>
      <c r="V40" s="4"/>
      <c r="X40" s="3"/>
    </row>
    <row r="41" spans="1:29" ht="18" customHeight="1">
      <c r="A41" s="21">
        <f t="shared" si="8"/>
        <v>38</v>
      </c>
      <c r="B41" s="24" t="s">
        <v>90</v>
      </c>
      <c r="C41" s="2">
        <v>20</v>
      </c>
      <c r="D41" s="7" t="s">
        <v>19</v>
      </c>
      <c r="E41" s="7">
        <v>1</v>
      </c>
      <c r="F41" s="9">
        <v>6.8</v>
      </c>
      <c r="G41" s="7">
        <v>3.3</v>
      </c>
      <c r="H41" s="9">
        <f t="shared" si="16"/>
        <v>3.3</v>
      </c>
      <c r="I41" s="10">
        <v>0.45769230769230773</v>
      </c>
      <c r="J41" s="9">
        <f t="shared" si="17"/>
        <v>15</v>
      </c>
      <c r="K41" s="10">
        <f t="shared" si="7"/>
        <v>10.675000000000001</v>
      </c>
      <c r="L41" s="11">
        <f t="shared" si="9"/>
        <v>2.5620000000000003</v>
      </c>
      <c r="M41" s="10">
        <f t="shared" si="0"/>
        <v>16.685077776243578</v>
      </c>
      <c r="N41" s="10">
        <f t="shared" si="1"/>
        <v>6.0100777762435769</v>
      </c>
      <c r="O41" s="10">
        <f t="shared" si="2"/>
        <v>56.300494391040537</v>
      </c>
      <c r="P41" s="10">
        <f t="shared" si="3"/>
        <v>1.9778151736868626E-2</v>
      </c>
      <c r="Q41" s="10">
        <f t="shared" si="4"/>
        <v>1.5630049439104052</v>
      </c>
      <c r="R41" s="4"/>
      <c r="T41" s="4"/>
      <c r="U41" s="4"/>
      <c r="V41" s="4"/>
      <c r="X41" s="3"/>
    </row>
    <row r="42" spans="1:29" ht="18" customHeight="1">
      <c r="A42" s="21">
        <f t="shared" si="8"/>
        <v>39</v>
      </c>
      <c r="B42" s="24" t="s">
        <v>27</v>
      </c>
      <c r="C42" s="2" t="s">
        <v>16</v>
      </c>
      <c r="D42" s="7" t="s">
        <v>9</v>
      </c>
      <c r="E42" s="7">
        <v>1</v>
      </c>
      <c r="F42" s="9">
        <v>6.8</v>
      </c>
      <c r="G42" s="7">
        <v>2</v>
      </c>
      <c r="H42" s="9">
        <f t="shared" si="16"/>
        <v>2</v>
      </c>
      <c r="I42" s="10">
        <v>0.20811965811965813</v>
      </c>
      <c r="J42" s="9">
        <f t="shared" si="17"/>
        <v>15</v>
      </c>
      <c r="K42" s="10">
        <f t="shared" si="7"/>
        <v>10.675000000000001</v>
      </c>
      <c r="L42" s="11">
        <f t="shared" si="9"/>
        <v>2.5620000000000003</v>
      </c>
      <c r="M42" s="10">
        <f t="shared" si="0"/>
        <v>16.685077776243578</v>
      </c>
      <c r="N42" s="10">
        <f t="shared" si="1"/>
        <v>6.0100777762435769</v>
      </c>
      <c r="O42" s="10">
        <f t="shared" si="2"/>
        <v>56.300494391040537</v>
      </c>
      <c r="P42" s="10">
        <f t="shared" si="3"/>
        <v>1.1986758628405227E-2</v>
      </c>
      <c r="Q42" s="10">
        <f t="shared" si="4"/>
        <v>1.5630049439104052</v>
      </c>
      <c r="R42" s="4"/>
      <c r="T42" s="4"/>
      <c r="U42" s="4"/>
      <c r="V42" s="4"/>
      <c r="X42" s="3"/>
    </row>
    <row r="43" spans="1:29" ht="18" customHeight="1">
      <c r="A43" s="21">
        <f t="shared" si="8"/>
        <v>40</v>
      </c>
      <c r="B43" s="24" t="s">
        <v>91</v>
      </c>
      <c r="C43" s="2" t="s">
        <v>28</v>
      </c>
      <c r="D43" s="7" t="s">
        <v>9</v>
      </c>
      <c r="E43" s="7">
        <v>1</v>
      </c>
      <c r="F43" s="9">
        <v>5.8</v>
      </c>
      <c r="G43" s="7">
        <v>2</v>
      </c>
      <c r="H43" s="9">
        <f t="shared" si="16"/>
        <v>2</v>
      </c>
      <c r="I43" s="10">
        <v>0.20811965811965813</v>
      </c>
      <c r="J43" s="9">
        <f t="shared" si="17"/>
        <v>20</v>
      </c>
      <c r="K43" s="10">
        <f t="shared" si="7"/>
        <v>10.966666666666667</v>
      </c>
      <c r="L43" s="11">
        <f t="shared" si="9"/>
        <v>1.9740000000000002</v>
      </c>
      <c r="M43" s="10">
        <f t="shared" si="0"/>
        <v>19.452059681151272</v>
      </c>
      <c r="N43" s="10">
        <f t="shared" si="1"/>
        <v>8.4853930144846057</v>
      </c>
      <c r="O43" s="10">
        <f t="shared" si="2"/>
        <v>77.374404387397618</v>
      </c>
      <c r="P43" s="10">
        <f t="shared" si="3"/>
        <v>1.0281687557940034E-2</v>
      </c>
      <c r="Q43" s="10">
        <f t="shared" si="4"/>
        <v>1.7737440438739762</v>
      </c>
      <c r="R43" s="4"/>
      <c r="T43" s="4"/>
      <c r="U43" s="4"/>
      <c r="V43" s="4"/>
      <c r="X43" s="3"/>
    </row>
    <row r="44" spans="1:29" ht="18" customHeight="1">
      <c r="A44" s="21">
        <f t="shared" si="8"/>
        <v>41</v>
      </c>
      <c r="B44" s="24" t="s">
        <v>29</v>
      </c>
      <c r="C44" s="2">
        <v>10</v>
      </c>
      <c r="D44" s="7" t="s">
        <v>25</v>
      </c>
      <c r="E44" s="7">
        <v>1</v>
      </c>
      <c r="F44" s="9">
        <v>13</v>
      </c>
      <c r="G44" s="7">
        <v>6</v>
      </c>
      <c r="H44" s="9">
        <f t="shared" si="16"/>
        <v>6</v>
      </c>
      <c r="I44" s="10">
        <v>0.84914529914529913</v>
      </c>
      <c r="J44" s="9">
        <f t="shared" si="17"/>
        <v>30</v>
      </c>
      <c r="K44" s="10">
        <f t="shared" si="7"/>
        <v>20.75</v>
      </c>
      <c r="L44" s="11">
        <f t="shared" si="9"/>
        <v>2.4900000000000002</v>
      </c>
      <c r="M44" s="10">
        <f t="shared" si="0"/>
        <v>32.848351843367055</v>
      </c>
      <c r="N44" s="10">
        <f t="shared" si="1"/>
        <v>12.098351843367055</v>
      </c>
      <c r="O44" s="10">
        <f t="shared" si="2"/>
        <v>58.305310088515924</v>
      </c>
      <c r="P44" s="10">
        <f t="shared" si="3"/>
        <v>1.8265756615766276E-2</v>
      </c>
      <c r="Q44" s="10">
        <f t="shared" si="4"/>
        <v>1.5830531008851594</v>
      </c>
      <c r="R44" s="4"/>
      <c r="T44" s="4"/>
      <c r="U44" s="4"/>
      <c r="V44" s="4"/>
      <c r="X44" s="3"/>
    </row>
    <row r="45" spans="1:29" ht="18" customHeight="1">
      <c r="A45" s="21">
        <f t="shared" si="8"/>
        <v>42</v>
      </c>
      <c r="B45" s="24" t="s">
        <v>30</v>
      </c>
      <c r="C45" s="2" t="s">
        <v>31</v>
      </c>
      <c r="D45" s="7" t="s">
        <v>19</v>
      </c>
      <c r="E45" s="7">
        <v>1</v>
      </c>
      <c r="F45" s="9">
        <v>8.5</v>
      </c>
      <c r="G45" s="7">
        <v>4</v>
      </c>
      <c r="H45" s="9">
        <f t="shared" si="16"/>
        <v>4</v>
      </c>
      <c r="I45" s="10">
        <v>0.45769230769230773</v>
      </c>
      <c r="J45" s="9">
        <f t="shared" si="17"/>
        <v>30</v>
      </c>
      <c r="K45" s="10">
        <f t="shared" si="7"/>
        <v>16.25</v>
      </c>
      <c r="L45" s="11">
        <f t="shared" si="9"/>
        <v>1.95</v>
      </c>
      <c r="M45" s="10">
        <f t="shared" si="0"/>
        <v>29.010576030587565</v>
      </c>
      <c r="N45" s="10">
        <f t="shared" si="1"/>
        <v>12.760576030587565</v>
      </c>
      <c r="O45" s="10">
        <f t="shared" si="2"/>
        <v>78.526621726692696</v>
      </c>
      <c r="P45" s="10">
        <f t="shared" si="3"/>
        <v>1.378807506539189E-2</v>
      </c>
      <c r="Q45" s="10">
        <f t="shared" si="4"/>
        <v>1.7852662172669271</v>
      </c>
      <c r="R45" s="4"/>
      <c r="T45" s="4"/>
      <c r="U45" s="4"/>
      <c r="V45" s="4"/>
      <c r="X45" s="3"/>
    </row>
    <row r="46" spans="1:29" ht="18" customHeight="1">
      <c r="A46" s="21">
        <f t="shared" si="8"/>
        <v>43</v>
      </c>
      <c r="B46" s="24" t="s">
        <v>32</v>
      </c>
      <c r="C46" s="2" t="s">
        <v>31</v>
      </c>
      <c r="D46" s="7" t="s">
        <v>19</v>
      </c>
      <c r="E46" s="7">
        <v>1</v>
      </c>
      <c r="F46" s="9">
        <v>8.5</v>
      </c>
      <c r="G46" s="7">
        <v>4</v>
      </c>
      <c r="H46" s="9">
        <f t="shared" si="16"/>
        <v>4</v>
      </c>
      <c r="I46" s="10">
        <v>0.45769230769230773</v>
      </c>
      <c r="J46" s="9">
        <f t="shared" si="17"/>
        <v>30</v>
      </c>
      <c r="K46" s="10">
        <f t="shared" si="7"/>
        <v>16.25</v>
      </c>
      <c r="L46" s="11">
        <f t="shared" si="9"/>
        <v>1.95</v>
      </c>
      <c r="M46" s="10">
        <f t="shared" si="0"/>
        <v>29.010576030587565</v>
      </c>
      <c r="N46" s="10">
        <f t="shared" si="1"/>
        <v>12.760576030587565</v>
      </c>
      <c r="O46" s="10">
        <f t="shared" si="2"/>
        <v>78.526621726692696</v>
      </c>
      <c r="P46" s="10">
        <f t="shared" si="3"/>
        <v>1.378807506539189E-2</v>
      </c>
      <c r="Q46" s="10">
        <f t="shared" si="4"/>
        <v>1.7852662172669271</v>
      </c>
      <c r="R46" s="4"/>
      <c r="T46" s="4"/>
      <c r="U46" s="4"/>
      <c r="V46" s="4"/>
      <c r="X46" s="3"/>
    </row>
    <row r="47" spans="1:29" ht="18" customHeight="1">
      <c r="A47" s="21">
        <f t="shared" si="8"/>
        <v>44</v>
      </c>
      <c r="B47" s="24" t="s">
        <v>33</v>
      </c>
      <c r="C47" s="2" t="s">
        <v>31</v>
      </c>
      <c r="D47" s="7" t="s">
        <v>9</v>
      </c>
      <c r="E47" s="7">
        <v>1</v>
      </c>
      <c r="F47" s="9">
        <v>11.5</v>
      </c>
      <c r="G47" s="7">
        <v>1.8</v>
      </c>
      <c r="H47" s="9">
        <f t="shared" si="16"/>
        <v>1.8</v>
      </c>
      <c r="I47" s="10">
        <v>0.20811965811965813</v>
      </c>
      <c r="J47" s="9">
        <f t="shared" si="17"/>
        <v>30</v>
      </c>
      <c r="K47" s="10">
        <f t="shared" si="7"/>
        <v>19.25</v>
      </c>
      <c r="L47" s="11">
        <f t="shared" si="9"/>
        <v>2.31</v>
      </c>
      <c r="M47" s="10">
        <f t="shared" si="0"/>
        <v>31.553766167051926</v>
      </c>
      <c r="N47" s="10">
        <f t="shared" si="1"/>
        <v>12.303766167051926</v>
      </c>
      <c r="O47" s="10">
        <f t="shared" si="2"/>
        <v>63.915668400269745</v>
      </c>
      <c r="P47" s="10">
        <f t="shared" si="3"/>
        <v>5.7045488341088716E-3</v>
      </c>
      <c r="Q47" s="10">
        <f t="shared" si="4"/>
        <v>1.6391566840026974</v>
      </c>
      <c r="R47" s="4"/>
      <c r="T47" s="4"/>
      <c r="U47" s="4"/>
      <c r="V47" s="4"/>
      <c r="X47" s="3"/>
    </row>
    <row r="48" spans="1:29" ht="18" customHeight="1">
      <c r="A48" s="21">
        <f t="shared" si="8"/>
        <v>45</v>
      </c>
      <c r="B48" s="24" t="s">
        <v>34</v>
      </c>
      <c r="C48" s="2" t="s">
        <v>31</v>
      </c>
      <c r="D48" s="7" t="s">
        <v>9</v>
      </c>
      <c r="E48" s="7">
        <v>1</v>
      </c>
      <c r="F48" s="9">
        <v>8.5</v>
      </c>
      <c r="G48" s="7">
        <v>1.8</v>
      </c>
      <c r="H48" s="9">
        <f t="shared" si="16"/>
        <v>1.8</v>
      </c>
      <c r="I48" s="10">
        <v>0.20811965811965813</v>
      </c>
      <c r="J48" s="9">
        <f t="shared" si="17"/>
        <v>30</v>
      </c>
      <c r="K48" s="10">
        <f t="shared" si="7"/>
        <v>16.25</v>
      </c>
      <c r="L48" s="11">
        <f t="shared" si="9"/>
        <v>1.95</v>
      </c>
      <c r="M48" s="10">
        <f t="shared" si="0"/>
        <v>29.010576030587565</v>
      </c>
      <c r="N48" s="10">
        <f t="shared" si="1"/>
        <v>12.760576030587565</v>
      </c>
      <c r="O48" s="10">
        <f t="shared" si="2"/>
        <v>78.526621726692696</v>
      </c>
      <c r="P48" s="10">
        <f t="shared" si="3"/>
        <v>6.2046337794263509E-3</v>
      </c>
      <c r="Q48" s="10">
        <f t="shared" si="4"/>
        <v>1.7852662172669271</v>
      </c>
      <c r="R48" s="4"/>
      <c r="T48" s="4"/>
      <c r="U48" s="4"/>
      <c r="V48" s="4"/>
      <c r="X48" s="3"/>
    </row>
    <row r="49" spans="1:24" ht="18" customHeight="1">
      <c r="A49" s="21">
        <f t="shared" si="8"/>
        <v>46</v>
      </c>
      <c r="B49" s="24" t="s">
        <v>35</v>
      </c>
      <c r="C49" s="2" t="s">
        <v>31</v>
      </c>
      <c r="D49" s="7" t="s">
        <v>19</v>
      </c>
      <c r="E49" s="7">
        <v>1</v>
      </c>
      <c r="F49" s="9">
        <v>12.8</v>
      </c>
      <c r="G49" s="7">
        <v>4.3</v>
      </c>
      <c r="H49" s="9">
        <f t="shared" si="16"/>
        <v>4.3</v>
      </c>
      <c r="I49" s="10">
        <v>0.45769230769230773</v>
      </c>
      <c r="J49" s="9">
        <f t="shared" si="17"/>
        <v>30</v>
      </c>
      <c r="K49" s="10">
        <f t="shared" si="7"/>
        <v>20.55</v>
      </c>
      <c r="L49" s="11">
        <f t="shared" si="9"/>
        <v>2.4660000000000002</v>
      </c>
      <c r="M49" s="10">
        <f t="shared" si="0"/>
        <v>32.674911247133373</v>
      </c>
      <c r="N49" s="10">
        <f t="shared" si="1"/>
        <v>12.124911247133372</v>
      </c>
      <c r="O49" s="10">
        <f t="shared" si="2"/>
        <v>59.002001202595487</v>
      </c>
      <c r="P49" s="10">
        <f t="shared" si="3"/>
        <v>1.3159943932142268E-2</v>
      </c>
      <c r="Q49" s="10">
        <f t="shared" si="4"/>
        <v>1.5900200120259549</v>
      </c>
      <c r="R49" s="4"/>
      <c r="T49" s="4"/>
      <c r="U49" s="4"/>
      <c r="V49" s="4"/>
      <c r="X49" s="3"/>
    </row>
    <row r="50" spans="1:24" ht="18" customHeight="1">
      <c r="A50" s="21">
        <f t="shared" si="8"/>
        <v>47</v>
      </c>
      <c r="B50" s="24" t="s">
        <v>109</v>
      </c>
      <c r="C50" s="2">
        <v>10</v>
      </c>
      <c r="D50" s="7" t="s">
        <v>7</v>
      </c>
      <c r="E50" s="7">
        <v>1</v>
      </c>
      <c r="F50" s="9">
        <v>8.5</v>
      </c>
      <c r="G50" s="7">
        <v>1.5</v>
      </c>
      <c r="H50" s="9">
        <f t="shared" si="16"/>
        <v>1.5</v>
      </c>
      <c r="I50" s="10">
        <v>8.8333333333333305E-2</v>
      </c>
      <c r="J50" s="9">
        <f t="shared" si="17"/>
        <v>30</v>
      </c>
      <c r="K50" s="10">
        <f t="shared" si="7"/>
        <v>16.25</v>
      </c>
      <c r="L50" s="11">
        <f t="shared" si="9"/>
        <v>1.95</v>
      </c>
      <c r="M50" s="10">
        <f t="shared" si="0"/>
        <v>29.010576030587565</v>
      </c>
      <c r="N50" s="10">
        <f t="shared" si="1"/>
        <v>12.760576030587565</v>
      </c>
      <c r="O50" s="10">
        <f t="shared" si="2"/>
        <v>78.526621726692696</v>
      </c>
      <c r="P50" s="10">
        <f t="shared" si="3"/>
        <v>5.1705281495219588E-3</v>
      </c>
      <c r="Q50" s="10">
        <f t="shared" si="4"/>
        <v>1.7852662172669271</v>
      </c>
      <c r="R50" s="4"/>
      <c r="T50" s="4"/>
      <c r="U50" s="4"/>
      <c r="V50" s="4"/>
      <c r="X50" s="3"/>
    </row>
    <row r="51" spans="1:24" ht="18" customHeight="1">
      <c r="A51" s="21">
        <f t="shared" si="8"/>
        <v>48</v>
      </c>
      <c r="B51" s="24" t="s">
        <v>36</v>
      </c>
      <c r="C51" s="2" t="s">
        <v>37</v>
      </c>
      <c r="D51" s="7" t="s">
        <v>9</v>
      </c>
      <c r="E51" s="7">
        <v>1</v>
      </c>
      <c r="F51" s="9">
        <v>7.55</v>
      </c>
      <c r="G51" s="7">
        <v>2.2999999999999998</v>
      </c>
      <c r="H51" s="9">
        <f t="shared" si="16"/>
        <v>2.2999999999999998</v>
      </c>
      <c r="I51" s="10">
        <v>0.20811965811965813</v>
      </c>
      <c r="J51" s="9">
        <f t="shared" si="17"/>
        <v>37.5</v>
      </c>
      <c r="K51" s="10">
        <f t="shared" si="7"/>
        <v>17.237500000000001</v>
      </c>
      <c r="L51" s="11">
        <f t="shared" si="9"/>
        <v>1.6548000000000003</v>
      </c>
      <c r="M51" s="10">
        <f t="shared" si="0"/>
        <v>33.719817984889488</v>
      </c>
      <c r="N51" s="10">
        <f t="shared" si="1"/>
        <v>16.482317984889487</v>
      </c>
      <c r="O51" s="10">
        <f t="shared" si="2"/>
        <v>95.618958578039084</v>
      </c>
      <c r="P51" s="10">
        <f t="shared" si="3"/>
        <v>6.820914635513973E-3</v>
      </c>
      <c r="Q51" s="10">
        <f t="shared" si="4"/>
        <v>1.9561895857803908</v>
      </c>
      <c r="R51" s="4"/>
      <c r="T51" s="4"/>
      <c r="U51" s="4"/>
      <c r="V51" s="4"/>
      <c r="X51" s="3"/>
    </row>
    <row r="52" spans="1:24" ht="18" customHeight="1">
      <c r="A52" s="21">
        <f t="shared" si="8"/>
        <v>49</v>
      </c>
      <c r="B52" s="24" t="s">
        <v>38</v>
      </c>
      <c r="C52" s="2">
        <v>7</v>
      </c>
      <c r="D52" s="7" t="s">
        <v>25</v>
      </c>
      <c r="E52" s="7">
        <v>1</v>
      </c>
      <c r="F52" s="9">
        <v>22.857142857142854</v>
      </c>
      <c r="G52" s="7">
        <v>7</v>
      </c>
      <c r="H52" s="9">
        <f t="shared" si="16"/>
        <v>7</v>
      </c>
      <c r="I52" s="10">
        <v>0.84914529914529913</v>
      </c>
      <c r="J52" s="9">
        <f t="shared" si="17"/>
        <v>42.857142857142861</v>
      </c>
      <c r="K52" s="10">
        <f t="shared" si="7"/>
        <v>33.928571428571431</v>
      </c>
      <c r="L52" s="11">
        <f t="shared" si="9"/>
        <v>2.85</v>
      </c>
      <c r="M52" s="10">
        <f t="shared" si="0"/>
        <v>50.683605320107361</v>
      </c>
      <c r="N52" s="10">
        <f t="shared" si="1"/>
        <v>16.75503389153593</v>
      </c>
      <c r="O52" s="10">
        <f t="shared" si="2"/>
        <v>49.38325778557958</v>
      </c>
      <c r="P52" s="10">
        <f t="shared" si="3"/>
        <v>1.3811172184357096E-2</v>
      </c>
      <c r="Q52" s="10">
        <f t="shared" si="4"/>
        <v>1.4938325778557957</v>
      </c>
      <c r="R52" s="4"/>
      <c r="T52" s="4"/>
      <c r="U52" s="4"/>
      <c r="V52" s="4"/>
      <c r="X52" s="3"/>
    </row>
    <row r="53" spans="1:24" ht="18" customHeight="1">
      <c r="A53" s="21">
        <f t="shared" si="8"/>
        <v>50</v>
      </c>
      <c r="B53" s="24" t="s">
        <v>39</v>
      </c>
      <c r="C53" s="2" t="s">
        <v>11</v>
      </c>
      <c r="D53" s="7" t="s">
        <v>25</v>
      </c>
      <c r="E53" s="7">
        <v>1</v>
      </c>
      <c r="F53" s="9">
        <v>35</v>
      </c>
      <c r="G53" s="7">
        <v>8</v>
      </c>
      <c r="H53" s="9">
        <f t="shared" si="16"/>
        <v>8</v>
      </c>
      <c r="I53" s="10">
        <v>0.84914529914529913</v>
      </c>
      <c r="J53" s="9">
        <f t="shared" si="17"/>
        <v>150</v>
      </c>
      <c r="K53" s="10">
        <f t="shared" si="7"/>
        <v>73.75</v>
      </c>
      <c r="L53" s="11">
        <f t="shared" si="9"/>
        <v>1.77</v>
      </c>
      <c r="M53" s="10">
        <f t="shared" si="0"/>
        <v>138.82050459918165</v>
      </c>
      <c r="N53" s="10">
        <f t="shared" si="1"/>
        <v>65.070504599181646</v>
      </c>
      <c r="O53" s="10">
        <f t="shared" si="2"/>
        <v>88.23119267685648</v>
      </c>
      <c r="P53" s="10">
        <f t="shared" si="3"/>
        <v>5.7628374303194691E-3</v>
      </c>
      <c r="Q53" s="10">
        <f t="shared" si="4"/>
        <v>1.8823119267685646</v>
      </c>
      <c r="R53" s="4"/>
      <c r="T53" s="4"/>
      <c r="U53" s="4"/>
      <c r="V53" s="4"/>
      <c r="X53" s="3"/>
    </row>
    <row r="54" spans="1:24" ht="18" customHeight="1">
      <c r="A54" s="21">
        <f t="shared" si="8"/>
        <v>51</v>
      </c>
      <c r="B54" s="26" t="s">
        <v>110</v>
      </c>
      <c r="C54" s="2">
        <v>20</v>
      </c>
      <c r="D54" s="7" t="s">
        <v>105</v>
      </c>
      <c r="E54" s="7">
        <v>1</v>
      </c>
      <c r="F54" s="9">
        <v>9.5</v>
      </c>
      <c r="G54" s="7">
        <v>3</v>
      </c>
      <c r="H54" s="9">
        <f t="shared" si="16"/>
        <v>3</v>
      </c>
      <c r="I54" s="10">
        <v>0.31932021466905208</v>
      </c>
      <c r="J54" s="9">
        <f t="shared" si="17"/>
        <v>15</v>
      </c>
      <c r="K54" s="10">
        <f t="shared" si="7"/>
        <v>13.375</v>
      </c>
      <c r="L54" s="11">
        <f t="shared" si="9"/>
        <v>3.21</v>
      </c>
      <c r="M54" s="10">
        <f t="shared" si="0"/>
        <v>19.078642801228774</v>
      </c>
      <c r="N54" s="10">
        <f t="shared" si="1"/>
        <v>5.7036428012287743</v>
      </c>
      <c r="O54" s="10">
        <f t="shared" si="2"/>
        <v>42.644058326944105</v>
      </c>
      <c r="P54" s="10">
        <f t="shared" si="3"/>
        <v>1.5724388947660276E-2</v>
      </c>
      <c r="Q54" s="10">
        <f t="shared" si="4"/>
        <v>1.4264405832694411</v>
      </c>
      <c r="R54" s="4"/>
      <c r="T54" s="4"/>
      <c r="U54" s="4"/>
      <c r="V54" s="4"/>
      <c r="X54" s="3"/>
    </row>
    <row r="55" spans="1:24" ht="18" customHeight="1">
      <c r="A55" s="21">
        <f t="shared" si="8"/>
        <v>52</v>
      </c>
      <c r="B55" s="26" t="s">
        <v>111</v>
      </c>
      <c r="C55" s="2">
        <v>20</v>
      </c>
      <c r="D55" s="7" t="s">
        <v>112</v>
      </c>
      <c r="E55" s="7">
        <v>1</v>
      </c>
      <c r="F55" s="9">
        <v>9.5</v>
      </c>
      <c r="G55" s="7">
        <v>4.5</v>
      </c>
      <c r="H55" s="9">
        <f t="shared" si="16"/>
        <v>4.5</v>
      </c>
      <c r="I55" s="10">
        <v>0.47898032200357799</v>
      </c>
      <c r="J55" s="9">
        <f t="shared" si="17"/>
        <v>15</v>
      </c>
      <c r="K55" s="10">
        <f t="shared" si="7"/>
        <v>13.375</v>
      </c>
      <c r="L55" s="11">
        <f t="shared" si="9"/>
        <v>3.21</v>
      </c>
      <c r="M55" s="10">
        <f t="shared" si="0"/>
        <v>19.078642801228774</v>
      </c>
      <c r="N55" s="10">
        <f t="shared" si="1"/>
        <v>5.7036428012287743</v>
      </c>
      <c r="O55" s="10">
        <f t="shared" si="2"/>
        <v>42.644058326944105</v>
      </c>
      <c r="P55" s="10">
        <f t="shared" si="3"/>
        <v>2.3586583421490413E-2</v>
      </c>
      <c r="Q55" s="10">
        <f t="shared" si="4"/>
        <v>1.4264405832694411</v>
      </c>
      <c r="R55" s="4"/>
      <c r="T55" s="4"/>
      <c r="U55" s="4"/>
      <c r="V55" s="4"/>
      <c r="X55" s="3"/>
    </row>
    <row r="56" spans="1:24" ht="18" customHeight="1">
      <c r="A56" s="21">
        <f t="shared" si="8"/>
        <v>53</v>
      </c>
      <c r="B56" s="26" t="s">
        <v>113</v>
      </c>
      <c r="C56" s="2">
        <v>20</v>
      </c>
      <c r="D56" s="7" t="s">
        <v>9</v>
      </c>
      <c r="E56" s="7">
        <v>1</v>
      </c>
      <c r="F56" s="9">
        <v>9.5</v>
      </c>
      <c r="G56" s="7">
        <v>2.5</v>
      </c>
      <c r="H56" s="9">
        <f t="shared" si="16"/>
        <v>2.5</v>
      </c>
      <c r="I56" s="10">
        <v>0.26610017889087673</v>
      </c>
      <c r="J56" s="9">
        <f t="shared" si="17"/>
        <v>15</v>
      </c>
      <c r="K56" s="10">
        <f t="shared" si="7"/>
        <v>13.375</v>
      </c>
      <c r="L56" s="11">
        <f t="shared" si="9"/>
        <v>3.21</v>
      </c>
      <c r="M56" s="10">
        <f t="shared" si="0"/>
        <v>19.078642801228774</v>
      </c>
      <c r="N56" s="10">
        <f t="shared" si="1"/>
        <v>5.7036428012287743</v>
      </c>
      <c r="O56" s="10">
        <f t="shared" si="2"/>
        <v>42.644058326944105</v>
      </c>
      <c r="P56" s="10">
        <f t="shared" si="3"/>
        <v>1.3103657456383562E-2</v>
      </c>
      <c r="Q56" s="10">
        <f t="shared" si="4"/>
        <v>1.4264405832694411</v>
      </c>
      <c r="R56" s="4"/>
      <c r="T56" s="4"/>
      <c r="U56" s="4"/>
      <c r="V56" s="4"/>
      <c r="X56" s="3"/>
    </row>
    <row r="57" spans="1:24" ht="18" customHeight="1">
      <c r="A57" s="21">
        <f t="shared" si="8"/>
        <v>54</v>
      </c>
      <c r="B57" s="26" t="s">
        <v>114</v>
      </c>
      <c r="C57" s="2">
        <v>20</v>
      </c>
      <c r="D57" s="7" t="s">
        <v>9</v>
      </c>
      <c r="E57" s="7">
        <v>1</v>
      </c>
      <c r="F57" s="9">
        <v>9.5</v>
      </c>
      <c r="G57" s="7">
        <v>2.2999999999999998</v>
      </c>
      <c r="H57" s="9">
        <f t="shared" si="16"/>
        <v>2.2999999999999998</v>
      </c>
      <c r="I57" s="10">
        <v>0.20811965811965813</v>
      </c>
      <c r="J57" s="9">
        <f t="shared" si="17"/>
        <v>15</v>
      </c>
      <c r="K57" s="10">
        <f t="shared" si="7"/>
        <v>13.375</v>
      </c>
      <c r="L57" s="11">
        <f t="shared" si="9"/>
        <v>3.21</v>
      </c>
      <c r="M57" s="10">
        <f t="shared" si="0"/>
        <v>19.078642801228774</v>
      </c>
      <c r="N57" s="10">
        <f t="shared" si="1"/>
        <v>5.7036428012287743</v>
      </c>
      <c r="O57" s="10">
        <f t="shared" si="2"/>
        <v>42.644058326944105</v>
      </c>
      <c r="P57" s="10">
        <f t="shared" si="3"/>
        <v>1.2055364859872877E-2</v>
      </c>
      <c r="Q57" s="10">
        <f t="shared" si="4"/>
        <v>1.4264405832694411</v>
      </c>
      <c r="R57" s="4"/>
      <c r="T57" s="4"/>
      <c r="U57" s="4"/>
      <c r="V57" s="4"/>
      <c r="X57" s="3"/>
    </row>
    <row r="58" spans="1:24" ht="18" customHeight="1">
      <c r="A58" s="21">
        <f t="shared" si="8"/>
        <v>55</v>
      </c>
      <c r="B58" s="26" t="s">
        <v>115</v>
      </c>
      <c r="C58" s="2">
        <v>20</v>
      </c>
      <c r="D58" s="7" t="s">
        <v>9</v>
      </c>
      <c r="E58" s="7">
        <v>1</v>
      </c>
      <c r="F58" s="9">
        <v>9.5</v>
      </c>
      <c r="G58" s="7">
        <v>2.2999999999999998</v>
      </c>
      <c r="H58" s="9">
        <f t="shared" si="16"/>
        <v>2.2999999999999998</v>
      </c>
      <c r="I58" s="10">
        <v>0.20811965811965813</v>
      </c>
      <c r="J58" s="9">
        <f t="shared" si="17"/>
        <v>15</v>
      </c>
      <c r="K58" s="10">
        <f t="shared" si="7"/>
        <v>13.375</v>
      </c>
      <c r="L58" s="11">
        <f t="shared" si="9"/>
        <v>3.21</v>
      </c>
      <c r="M58" s="10">
        <f t="shared" si="0"/>
        <v>19.078642801228774</v>
      </c>
      <c r="N58" s="10">
        <f t="shared" si="1"/>
        <v>5.7036428012287743</v>
      </c>
      <c r="O58" s="10">
        <f t="shared" si="2"/>
        <v>42.644058326944105</v>
      </c>
      <c r="P58" s="10">
        <f t="shared" si="3"/>
        <v>1.2055364859872877E-2</v>
      </c>
      <c r="Q58" s="10">
        <f t="shared" si="4"/>
        <v>1.4264405832694411</v>
      </c>
      <c r="R58" s="4"/>
      <c r="T58" s="4"/>
      <c r="U58" s="4"/>
      <c r="V58" s="4"/>
      <c r="X58" s="3"/>
    </row>
    <row r="59" spans="1:24" ht="18" customHeight="1">
      <c r="A59" s="21">
        <f t="shared" si="8"/>
        <v>56</v>
      </c>
      <c r="B59" s="24" t="s">
        <v>92</v>
      </c>
      <c r="C59" s="2">
        <v>150</v>
      </c>
      <c r="D59" s="7" t="s">
        <v>7</v>
      </c>
      <c r="E59" s="7">
        <v>2</v>
      </c>
      <c r="F59" s="9">
        <v>2.7</v>
      </c>
      <c r="G59" s="7">
        <v>1.5</v>
      </c>
      <c r="H59" s="9">
        <f t="shared" si="16"/>
        <v>3</v>
      </c>
      <c r="I59" s="9">
        <v>7.6068376068376062E-2</v>
      </c>
      <c r="J59" s="9">
        <f>100/C59*3</f>
        <v>2</v>
      </c>
      <c r="K59" s="10">
        <f t="shared" si="7"/>
        <v>3.2166666666666668</v>
      </c>
      <c r="L59" s="11">
        <f t="shared" si="9"/>
        <v>5.79</v>
      </c>
      <c r="M59" s="10">
        <f t="shared" si="0"/>
        <v>3.5206963210842113</v>
      </c>
      <c r="N59" s="10">
        <f t="shared" si="1"/>
        <v>0.30402965441754448</v>
      </c>
      <c r="O59" s="10">
        <f t="shared" si="2"/>
        <v>9.4516991010635589</v>
      </c>
      <c r="P59" s="10">
        <f t="shared" si="3"/>
        <v>8.5210416531356484E-2</v>
      </c>
      <c r="Q59" s="10">
        <f t="shared" si="4"/>
        <v>1.0945169910106356</v>
      </c>
      <c r="R59" s="4"/>
      <c r="T59" s="4"/>
      <c r="U59" s="4"/>
      <c r="V59" s="4"/>
      <c r="X59" s="3"/>
    </row>
    <row r="60" spans="1:24" ht="18" customHeight="1">
      <c r="A60" s="21">
        <f t="shared" si="8"/>
        <v>57</v>
      </c>
      <c r="B60" s="24" t="s">
        <v>40</v>
      </c>
      <c r="C60" s="2">
        <v>150</v>
      </c>
      <c r="D60" s="7" t="s">
        <v>19</v>
      </c>
      <c r="E60" s="7">
        <v>2</v>
      </c>
      <c r="F60" s="9">
        <v>4</v>
      </c>
      <c r="G60" s="7">
        <v>3.3</v>
      </c>
      <c r="H60" s="9">
        <f t="shared" si="16"/>
        <v>6.6</v>
      </c>
      <c r="I60" s="9">
        <v>0.45769230769230773</v>
      </c>
      <c r="J60" s="9">
        <f t="shared" ref="J60:J75" si="18">100/C60*3</f>
        <v>2</v>
      </c>
      <c r="K60" s="10">
        <f t="shared" si="7"/>
        <v>4.5166666666666666</v>
      </c>
      <c r="L60" s="11">
        <f t="shared" si="9"/>
        <v>8.1300000000000008</v>
      </c>
      <c r="M60" s="10">
        <f t="shared" si="0"/>
        <v>4.8126474169334559</v>
      </c>
      <c r="N60" s="10">
        <f t="shared" si="1"/>
        <v>0.29598075026678927</v>
      </c>
      <c r="O60" s="10">
        <f t="shared" si="2"/>
        <v>6.5530793417001316</v>
      </c>
      <c r="P60" s="10">
        <f t="shared" si="3"/>
        <v>0.13713865629918548</v>
      </c>
      <c r="Q60" s="10">
        <f t="shared" si="4"/>
        <v>1.0655307934170013</v>
      </c>
      <c r="R60" s="4"/>
      <c r="T60" s="4"/>
      <c r="U60" s="4"/>
      <c r="V60" s="4"/>
      <c r="X60" s="3"/>
    </row>
    <row r="61" spans="1:24" ht="18" customHeight="1">
      <c r="A61" s="21">
        <f t="shared" si="8"/>
        <v>58</v>
      </c>
      <c r="B61" s="24" t="s">
        <v>93</v>
      </c>
      <c r="C61" s="2">
        <v>120</v>
      </c>
      <c r="D61" s="7" t="s">
        <v>7</v>
      </c>
      <c r="E61" s="7">
        <v>2</v>
      </c>
      <c r="F61" s="9">
        <v>2.75</v>
      </c>
      <c r="G61" s="7">
        <v>1.3</v>
      </c>
      <c r="H61" s="9">
        <f t="shared" si="16"/>
        <v>2.6</v>
      </c>
      <c r="I61" s="9">
        <v>7.6068376068376062E-2</v>
      </c>
      <c r="J61" s="9">
        <f t="shared" si="18"/>
        <v>2.5</v>
      </c>
      <c r="K61" s="10">
        <f t="shared" si="7"/>
        <v>3.3958333333333335</v>
      </c>
      <c r="L61" s="11">
        <f t="shared" si="9"/>
        <v>4.8900000000000006</v>
      </c>
      <c r="M61" s="10">
        <f t="shared" si="0"/>
        <v>3.7825781335719015</v>
      </c>
      <c r="N61" s="10">
        <f t="shared" si="1"/>
        <v>0.38674480023856805</v>
      </c>
      <c r="O61" s="10">
        <f t="shared" si="2"/>
        <v>11.388803933405685</v>
      </c>
      <c r="P61" s="10">
        <f t="shared" si="3"/>
        <v>6.8736187546899696E-2</v>
      </c>
      <c r="Q61" s="10">
        <f t="shared" si="4"/>
        <v>1.1138880393340569</v>
      </c>
      <c r="R61" s="4"/>
      <c r="T61" s="4"/>
      <c r="U61" s="4"/>
      <c r="V61" s="4"/>
      <c r="X61" s="3"/>
    </row>
    <row r="62" spans="1:24" ht="18" customHeight="1">
      <c r="A62" s="21">
        <f t="shared" si="8"/>
        <v>59</v>
      </c>
      <c r="B62" s="24" t="s">
        <v>41</v>
      </c>
      <c r="C62" s="2" t="s">
        <v>42</v>
      </c>
      <c r="D62" s="7" t="s">
        <v>7</v>
      </c>
      <c r="E62" s="7">
        <v>2</v>
      </c>
      <c r="F62" s="9">
        <v>2.75</v>
      </c>
      <c r="G62" s="7">
        <v>1.5</v>
      </c>
      <c r="H62" s="9">
        <f t="shared" si="16"/>
        <v>3</v>
      </c>
      <c r="I62" s="9">
        <v>7.6068376068376062E-2</v>
      </c>
      <c r="J62" s="9">
        <f t="shared" si="18"/>
        <v>2.5</v>
      </c>
      <c r="K62" s="10">
        <f t="shared" si="7"/>
        <v>3.3958333333333335</v>
      </c>
      <c r="L62" s="11">
        <f t="shared" si="9"/>
        <v>4.8900000000000006</v>
      </c>
      <c r="M62" s="10">
        <f t="shared" si="0"/>
        <v>3.7825781335719015</v>
      </c>
      <c r="N62" s="10">
        <f t="shared" si="1"/>
        <v>0.38674480023856805</v>
      </c>
      <c r="O62" s="10">
        <f t="shared" si="2"/>
        <v>11.388803933405685</v>
      </c>
      <c r="P62" s="10">
        <f t="shared" si="3"/>
        <v>7.9310985631038111E-2</v>
      </c>
      <c r="Q62" s="10">
        <f t="shared" si="4"/>
        <v>1.1138880393340569</v>
      </c>
      <c r="R62" s="4"/>
      <c r="T62" s="4"/>
      <c r="U62" s="4"/>
      <c r="V62" s="4"/>
      <c r="X62" s="3"/>
    </row>
    <row r="63" spans="1:24" ht="18" customHeight="1">
      <c r="A63" s="21">
        <f t="shared" si="8"/>
        <v>60</v>
      </c>
      <c r="B63" s="24" t="s">
        <v>43</v>
      </c>
      <c r="C63" s="2">
        <v>100</v>
      </c>
      <c r="D63" s="7" t="s">
        <v>25</v>
      </c>
      <c r="E63" s="7">
        <v>2</v>
      </c>
      <c r="F63" s="9">
        <v>10.3</v>
      </c>
      <c r="G63" s="7">
        <v>7.8</v>
      </c>
      <c r="H63" s="9">
        <f t="shared" si="16"/>
        <v>15.6</v>
      </c>
      <c r="I63" s="9">
        <v>0.84914529914529913</v>
      </c>
      <c r="J63" s="9">
        <f t="shared" si="18"/>
        <v>3</v>
      </c>
      <c r="K63" s="10">
        <f t="shared" si="7"/>
        <v>11.075000000000001</v>
      </c>
      <c r="L63" s="11">
        <f t="shared" si="9"/>
        <v>13.290000000000001</v>
      </c>
      <c r="M63" s="10">
        <f t="shared" si="0"/>
        <v>11.507955433931475</v>
      </c>
      <c r="N63" s="10">
        <f t="shared" si="1"/>
        <v>0.43295543393147362</v>
      </c>
      <c r="O63" s="10">
        <f t="shared" si="2"/>
        <v>3.9093041438507772</v>
      </c>
      <c r="P63" s="10">
        <f t="shared" si="3"/>
        <v>0.1355583977498126</v>
      </c>
      <c r="Q63" s="10">
        <f t="shared" si="4"/>
        <v>1.0390930414385078</v>
      </c>
      <c r="R63" s="4"/>
      <c r="T63" s="4"/>
      <c r="U63" s="4"/>
      <c r="V63" s="4"/>
      <c r="X63" s="3"/>
    </row>
    <row r="64" spans="1:24" ht="18" customHeight="1">
      <c r="A64" s="21">
        <f t="shared" si="8"/>
        <v>61</v>
      </c>
      <c r="B64" s="24" t="s">
        <v>94</v>
      </c>
      <c r="C64" s="2">
        <v>70</v>
      </c>
      <c r="D64" s="7" t="s">
        <v>7</v>
      </c>
      <c r="E64" s="7">
        <v>2</v>
      </c>
      <c r="F64" s="9">
        <v>2.9285714285714288</v>
      </c>
      <c r="G64" s="7">
        <v>1.5</v>
      </c>
      <c r="H64" s="9">
        <f t="shared" si="16"/>
        <v>3</v>
      </c>
      <c r="I64" s="9">
        <v>7.6068376068376062E-2</v>
      </c>
      <c r="J64" s="9">
        <f t="shared" si="18"/>
        <v>4.2857142857142856</v>
      </c>
      <c r="K64" s="10">
        <f t="shared" si="7"/>
        <v>4.0357142857142865</v>
      </c>
      <c r="L64" s="11">
        <f t="shared" si="9"/>
        <v>3.390000000000001</v>
      </c>
      <c r="M64" s="10">
        <f t="shared" si="0"/>
        <v>4.7330043015850052</v>
      </c>
      <c r="N64" s="10">
        <f t="shared" si="1"/>
        <v>0.6972900158707187</v>
      </c>
      <c r="O64" s="10">
        <f t="shared" si="2"/>
        <v>17.277982694141699</v>
      </c>
      <c r="P64" s="10">
        <f t="shared" si="3"/>
        <v>6.3384687797459843E-2</v>
      </c>
      <c r="Q64" s="10">
        <f t="shared" si="4"/>
        <v>1.1727798269414169</v>
      </c>
      <c r="R64" s="4"/>
      <c r="T64" s="4"/>
      <c r="U64" s="4"/>
      <c r="V64" s="4"/>
      <c r="X64" s="3"/>
    </row>
    <row r="65" spans="1:24" ht="18" customHeight="1">
      <c r="A65" s="21">
        <f t="shared" si="8"/>
        <v>62</v>
      </c>
      <c r="B65" s="24" t="s">
        <v>44</v>
      </c>
      <c r="C65" s="2">
        <v>70</v>
      </c>
      <c r="D65" s="7" t="s">
        <v>19</v>
      </c>
      <c r="E65" s="7">
        <v>2</v>
      </c>
      <c r="F65" s="9">
        <v>5.4285714285714288</v>
      </c>
      <c r="G65" s="7">
        <v>3.3</v>
      </c>
      <c r="H65" s="9">
        <f t="shared" si="16"/>
        <v>6.6</v>
      </c>
      <c r="I65" s="9">
        <v>0.45769230769230773</v>
      </c>
      <c r="J65" s="9">
        <f t="shared" si="18"/>
        <v>4.2857142857142856</v>
      </c>
      <c r="K65" s="10">
        <f t="shared" si="7"/>
        <v>6.5357142857142865</v>
      </c>
      <c r="L65" s="11">
        <f t="shared" si="9"/>
        <v>5.4900000000000011</v>
      </c>
      <c r="M65" s="10">
        <f t="shared" si="0"/>
        <v>7.1905832000094634</v>
      </c>
      <c r="N65" s="10">
        <f t="shared" si="1"/>
        <v>0.65486891429517691</v>
      </c>
      <c r="O65" s="10">
        <f t="shared" si="2"/>
        <v>10.01985224058194</v>
      </c>
      <c r="P65" s="10">
        <f t="shared" si="3"/>
        <v>9.1786713489266272E-2</v>
      </c>
      <c r="Q65" s="10">
        <f t="shared" si="4"/>
        <v>1.1001985224058195</v>
      </c>
      <c r="R65" s="4"/>
      <c r="T65" s="4"/>
      <c r="U65" s="4"/>
      <c r="V65" s="4"/>
      <c r="X65" s="3"/>
    </row>
    <row r="66" spans="1:24" ht="18" customHeight="1">
      <c r="A66" s="21">
        <f t="shared" si="8"/>
        <v>63</v>
      </c>
      <c r="B66" s="24" t="s">
        <v>45</v>
      </c>
      <c r="C66" s="2" t="s">
        <v>46</v>
      </c>
      <c r="D66" s="7" t="s">
        <v>7</v>
      </c>
      <c r="E66" s="7">
        <v>2</v>
      </c>
      <c r="F66" s="9">
        <v>3.1</v>
      </c>
      <c r="G66" s="7">
        <v>1.5</v>
      </c>
      <c r="H66" s="9">
        <f t="shared" si="16"/>
        <v>3</v>
      </c>
      <c r="I66" s="9">
        <v>7.6068376068376062E-2</v>
      </c>
      <c r="J66" s="9">
        <f t="shared" si="18"/>
        <v>6</v>
      </c>
      <c r="K66" s="10">
        <f t="shared" si="7"/>
        <v>4.6500000000000004</v>
      </c>
      <c r="L66" s="11">
        <f t="shared" si="9"/>
        <v>2.7900000000000005</v>
      </c>
      <c r="M66" s="10">
        <f t="shared" si="0"/>
        <v>5.6606211650170115</v>
      </c>
      <c r="N66" s="10">
        <f t="shared" si="1"/>
        <v>1.0106211650170112</v>
      </c>
      <c r="O66" s="10">
        <f t="shared" si="2"/>
        <v>21.733788494989486</v>
      </c>
      <c r="P66" s="10">
        <f t="shared" si="3"/>
        <v>5.2997717256547491E-2</v>
      </c>
      <c r="Q66" s="10">
        <f t="shared" si="4"/>
        <v>1.2173378849498948</v>
      </c>
      <c r="R66" s="4"/>
      <c r="T66" s="4"/>
      <c r="U66" s="4"/>
      <c r="V66" s="4"/>
      <c r="X66" s="3"/>
    </row>
    <row r="67" spans="1:24" ht="18" customHeight="1">
      <c r="A67" s="21">
        <f t="shared" si="8"/>
        <v>64</v>
      </c>
      <c r="B67" s="24" t="s">
        <v>95</v>
      </c>
      <c r="C67" s="2">
        <v>40</v>
      </c>
      <c r="D67" s="7" t="s">
        <v>19</v>
      </c>
      <c r="E67" s="7">
        <v>2</v>
      </c>
      <c r="F67" s="9">
        <v>5.3</v>
      </c>
      <c r="G67" s="7">
        <v>3.3</v>
      </c>
      <c r="H67" s="9">
        <f t="shared" si="16"/>
        <v>6.6</v>
      </c>
      <c r="I67" s="9">
        <v>0.36388888888888882</v>
      </c>
      <c r="J67" s="9">
        <f t="shared" si="18"/>
        <v>7.5</v>
      </c>
      <c r="K67" s="10">
        <f t="shared" si="7"/>
        <v>7.2374999999999998</v>
      </c>
      <c r="L67" s="11">
        <f t="shared" si="9"/>
        <v>3.4739999999999998</v>
      </c>
      <c r="M67" s="10">
        <f t="shared" si="0"/>
        <v>8.4529304809884351</v>
      </c>
      <c r="N67" s="10">
        <f t="shared" si="1"/>
        <v>1.2154304809884353</v>
      </c>
      <c r="O67" s="10">
        <f t="shared" si="2"/>
        <v>16.793512690686498</v>
      </c>
      <c r="P67" s="10">
        <f t="shared" si="3"/>
        <v>7.8079430735223984E-2</v>
      </c>
      <c r="Q67" s="10">
        <f t="shared" si="4"/>
        <v>1.167935126906865</v>
      </c>
      <c r="R67" s="4"/>
      <c r="T67" s="4"/>
      <c r="U67" s="4"/>
      <c r="V67" s="4"/>
      <c r="X67" s="3"/>
    </row>
    <row r="68" spans="1:24" ht="18" customHeight="1">
      <c r="A68" s="21">
        <f t="shared" si="8"/>
        <v>65</v>
      </c>
      <c r="B68" s="24" t="s">
        <v>96</v>
      </c>
      <c r="C68" s="2">
        <v>40</v>
      </c>
      <c r="D68" s="7" t="s">
        <v>9</v>
      </c>
      <c r="E68" s="7">
        <v>2</v>
      </c>
      <c r="F68" s="9">
        <v>4.55</v>
      </c>
      <c r="G68" s="7">
        <v>2</v>
      </c>
      <c r="H68" s="9">
        <f t="shared" si="16"/>
        <v>4</v>
      </c>
      <c r="I68" s="9">
        <v>0.20753968253968255</v>
      </c>
      <c r="J68" s="9">
        <f t="shared" si="18"/>
        <v>7.5</v>
      </c>
      <c r="K68" s="10">
        <f t="shared" si="7"/>
        <v>6.4874999999999998</v>
      </c>
      <c r="L68" s="11">
        <f t="shared" si="9"/>
        <v>3.1139999999999999</v>
      </c>
      <c r="M68" s="10">
        <f t="shared" si="0"/>
        <v>7.7254981909890681</v>
      </c>
      <c r="N68" s="10">
        <f t="shared" si="1"/>
        <v>1.2379981909890683</v>
      </c>
      <c r="O68" s="10">
        <f t="shared" si="2"/>
        <v>19.082823753203364</v>
      </c>
      <c r="P68" s="10">
        <f t="shared" si="3"/>
        <v>5.1776596163928351E-2</v>
      </c>
      <c r="Q68" s="10">
        <f t="shared" si="4"/>
        <v>1.1908282375320336</v>
      </c>
      <c r="R68" s="4"/>
      <c r="T68" s="4"/>
      <c r="U68" s="4"/>
      <c r="V68" s="4"/>
      <c r="X68" s="3"/>
    </row>
    <row r="69" spans="1:24" ht="18" customHeight="1">
      <c r="A69" s="21">
        <f t="shared" si="8"/>
        <v>66</v>
      </c>
      <c r="B69" s="24" t="s">
        <v>97</v>
      </c>
      <c r="C69" s="2">
        <v>30</v>
      </c>
      <c r="D69" s="7" t="s">
        <v>7</v>
      </c>
      <c r="E69" s="7">
        <v>2</v>
      </c>
      <c r="F69" s="9">
        <v>3.5</v>
      </c>
      <c r="G69" s="7">
        <v>1.3</v>
      </c>
      <c r="H69" s="9">
        <f t="shared" si="16"/>
        <v>2.6</v>
      </c>
      <c r="I69" s="9">
        <v>7.6068376068376062E-2</v>
      </c>
      <c r="J69" s="9">
        <f t="shared" si="18"/>
        <v>10</v>
      </c>
      <c r="K69" s="10">
        <f t="shared" si="7"/>
        <v>6.0833333333333339</v>
      </c>
      <c r="L69" s="11">
        <f t="shared" si="9"/>
        <v>2.1900000000000004</v>
      </c>
      <c r="M69" s="10">
        <f t="shared" si="0"/>
        <v>7.8540311960498146</v>
      </c>
      <c r="N69" s="10">
        <f t="shared" si="1"/>
        <v>1.7706978627164807</v>
      </c>
      <c r="O69" s="10">
        <f t="shared" si="2"/>
        <v>29.107362126846255</v>
      </c>
      <c r="P69" s="10">
        <f t="shared" si="3"/>
        <v>3.3104019262206012E-2</v>
      </c>
      <c r="Q69" s="10">
        <f t="shared" si="4"/>
        <v>1.2910736212684626</v>
      </c>
      <c r="R69" s="4"/>
      <c r="T69" s="4"/>
      <c r="U69" s="4"/>
      <c r="V69" s="4"/>
      <c r="X69" s="3"/>
    </row>
    <row r="70" spans="1:24" ht="18" customHeight="1">
      <c r="A70" s="21">
        <f t="shared" ref="A70:A87" si="19">A69+1</f>
        <v>67</v>
      </c>
      <c r="B70" s="24" t="s">
        <v>116</v>
      </c>
      <c r="C70" s="2">
        <v>25</v>
      </c>
      <c r="D70" s="7" t="s">
        <v>7</v>
      </c>
      <c r="E70" s="7">
        <v>2</v>
      </c>
      <c r="F70" s="9">
        <v>8.6</v>
      </c>
      <c r="G70" s="7">
        <v>1.3</v>
      </c>
      <c r="H70" s="9">
        <f t="shared" si="16"/>
        <v>2.6</v>
      </c>
      <c r="I70" s="9">
        <v>7.6068376068376103E-2</v>
      </c>
      <c r="J70" s="9">
        <f t="shared" si="18"/>
        <v>12</v>
      </c>
      <c r="K70" s="10">
        <f t="shared" si="7"/>
        <v>11.7</v>
      </c>
      <c r="L70" s="11">
        <f t="shared" si="9"/>
        <v>3.51</v>
      </c>
      <c r="M70" s="10">
        <f t="shared" si="0"/>
        <v>13.641496159962065</v>
      </c>
      <c r="N70" s="10">
        <f t="shared" si="1"/>
        <v>1.9414961599620657</v>
      </c>
      <c r="O70" s="10">
        <f t="shared" si="2"/>
        <v>16.593984273180048</v>
      </c>
      <c r="P70" s="10">
        <f t="shared" si="3"/>
        <v>1.9059492958191988E-2</v>
      </c>
      <c r="Q70" s="10">
        <f t="shared" si="4"/>
        <v>1.1659398427318004</v>
      </c>
      <c r="R70" s="4"/>
      <c r="T70" s="4"/>
      <c r="U70" s="4"/>
      <c r="V70" s="4"/>
      <c r="X70" s="3"/>
    </row>
    <row r="71" spans="1:24" ht="18" customHeight="1">
      <c r="A71" s="21">
        <f t="shared" si="19"/>
        <v>68</v>
      </c>
      <c r="B71" s="24" t="s">
        <v>98</v>
      </c>
      <c r="C71" s="2" t="s">
        <v>26</v>
      </c>
      <c r="D71" s="7" t="s">
        <v>7</v>
      </c>
      <c r="E71" s="7">
        <v>2</v>
      </c>
      <c r="F71" s="9">
        <v>5</v>
      </c>
      <c r="G71" s="7">
        <v>1.3</v>
      </c>
      <c r="H71" s="9">
        <f t="shared" si="16"/>
        <v>2.6</v>
      </c>
      <c r="I71" s="9">
        <v>7.6068376068376062E-2</v>
      </c>
      <c r="J71" s="9">
        <f t="shared" si="18"/>
        <v>12</v>
      </c>
      <c r="K71" s="10">
        <f t="shared" si="7"/>
        <v>8.1</v>
      </c>
      <c r="L71" s="11">
        <f t="shared" si="9"/>
        <v>2.4300000000000002</v>
      </c>
      <c r="M71" s="10">
        <f t="shared" si="0"/>
        <v>10.178009197841526</v>
      </c>
      <c r="N71" s="10">
        <f t="shared" si="1"/>
        <v>2.078009197841526</v>
      </c>
      <c r="O71" s="10">
        <f t="shared" si="2"/>
        <v>25.654434541253408</v>
      </c>
      <c r="P71" s="10">
        <f t="shared" si="3"/>
        <v>2.55452706856601E-2</v>
      </c>
      <c r="Q71" s="10">
        <f t="shared" si="4"/>
        <v>1.256544345412534</v>
      </c>
      <c r="R71" s="4"/>
      <c r="T71" s="4"/>
      <c r="U71" s="4"/>
      <c r="V71" s="4"/>
      <c r="X71" s="3"/>
    </row>
    <row r="72" spans="1:24" ht="18" customHeight="1">
      <c r="A72" s="21">
        <f t="shared" si="19"/>
        <v>69</v>
      </c>
      <c r="B72" s="24" t="s">
        <v>47</v>
      </c>
      <c r="C72" s="2" t="s">
        <v>26</v>
      </c>
      <c r="D72" s="7" t="s">
        <v>7</v>
      </c>
      <c r="E72" s="7">
        <v>2</v>
      </c>
      <c r="F72" s="9">
        <v>12.4</v>
      </c>
      <c r="G72" s="7">
        <v>1.3</v>
      </c>
      <c r="H72" s="9">
        <f t="shared" si="16"/>
        <v>2.6</v>
      </c>
      <c r="I72" s="9">
        <v>7.6068376068376062E-2</v>
      </c>
      <c r="J72" s="9">
        <f t="shared" si="18"/>
        <v>12</v>
      </c>
      <c r="K72" s="10">
        <f t="shared" si="7"/>
        <v>15.5</v>
      </c>
      <c r="L72" s="11">
        <f t="shared" si="9"/>
        <v>4.6500000000000004</v>
      </c>
      <c r="M72" s="10">
        <f t="shared" si="0"/>
        <v>17.367278579506387</v>
      </c>
      <c r="N72" s="10">
        <f t="shared" si="1"/>
        <v>1.8672785795063866</v>
      </c>
      <c r="O72" s="10">
        <f t="shared" si="2"/>
        <v>12.046958577460559</v>
      </c>
      <c r="P72" s="10">
        <f t="shared" si="3"/>
        <v>1.4970681722512551E-2</v>
      </c>
      <c r="Q72" s="10">
        <f t="shared" si="4"/>
        <v>1.1204695857746056</v>
      </c>
      <c r="R72" s="4"/>
      <c r="T72" s="4"/>
      <c r="U72" s="4"/>
      <c r="V72" s="4"/>
      <c r="X72" s="3"/>
    </row>
    <row r="73" spans="1:24" ht="18" customHeight="1">
      <c r="A73" s="21">
        <f t="shared" si="19"/>
        <v>70</v>
      </c>
      <c r="B73" s="24" t="s">
        <v>48</v>
      </c>
      <c r="C73" s="2" t="s">
        <v>49</v>
      </c>
      <c r="D73" s="7" t="s">
        <v>19</v>
      </c>
      <c r="E73" s="7">
        <v>2</v>
      </c>
      <c r="F73" s="9">
        <v>12.37142857142857</v>
      </c>
      <c r="G73" s="7">
        <v>3.5</v>
      </c>
      <c r="H73" s="9">
        <f t="shared" si="16"/>
        <v>7</v>
      </c>
      <c r="I73" s="9">
        <v>0.45769230769230773</v>
      </c>
      <c r="J73" s="9">
        <f t="shared" si="18"/>
        <v>42.857142857142861</v>
      </c>
      <c r="K73" s="10">
        <f t="shared" si="7"/>
        <v>23.442857142857143</v>
      </c>
      <c r="L73" s="11">
        <f t="shared" si="9"/>
        <v>1.9691999999999998</v>
      </c>
      <c r="M73" s="10">
        <f t="shared" si="0"/>
        <v>31.214034595190224</v>
      </c>
      <c r="N73" s="10">
        <f t="shared" si="1"/>
        <v>7.771177452333081</v>
      </c>
      <c r="O73" s="10">
        <f t="shared" si="2"/>
        <v>33.149446780214234</v>
      </c>
      <c r="P73" s="10">
        <f t="shared" si="3"/>
        <v>2.2425809706376861E-2</v>
      </c>
      <c r="Q73" s="10">
        <f t="shared" si="4"/>
        <v>1.3314944678021423</v>
      </c>
      <c r="R73" s="4"/>
      <c r="T73" s="4"/>
      <c r="U73" s="4"/>
      <c r="V73" s="4"/>
      <c r="X73" s="3"/>
    </row>
    <row r="74" spans="1:24" ht="18" customHeight="1">
      <c r="A74" s="21">
        <f t="shared" si="19"/>
        <v>71</v>
      </c>
      <c r="B74" s="24" t="s">
        <v>50</v>
      </c>
      <c r="C74" s="2" t="s">
        <v>51</v>
      </c>
      <c r="D74" s="7" t="s">
        <v>7</v>
      </c>
      <c r="E74" s="7">
        <v>2</v>
      </c>
      <c r="F74" s="9">
        <v>10</v>
      </c>
      <c r="G74" s="7">
        <v>1.5</v>
      </c>
      <c r="H74" s="9">
        <f t="shared" si="16"/>
        <v>3</v>
      </c>
      <c r="I74" s="9">
        <v>7.6068376068376062E-2</v>
      </c>
      <c r="J74" s="9">
        <f t="shared" si="18"/>
        <v>75</v>
      </c>
      <c r="K74" s="10">
        <f t="shared" si="7"/>
        <v>29.375</v>
      </c>
      <c r="L74" s="11">
        <f t="shared" si="9"/>
        <v>1.41</v>
      </c>
      <c r="M74" s="10">
        <f t="shared" si="0"/>
        <v>44.07173765401717</v>
      </c>
      <c r="N74" s="10">
        <f t="shared" si="1"/>
        <v>14.69673765401717</v>
      </c>
      <c r="O74" s="10">
        <f t="shared" si="2"/>
        <v>50.031447332824406</v>
      </c>
      <c r="P74" s="10">
        <f t="shared" si="3"/>
        <v>6.8070835408200617E-3</v>
      </c>
      <c r="Q74" s="10">
        <f t="shared" si="4"/>
        <v>1.5003144733282441</v>
      </c>
      <c r="R74" s="4"/>
      <c r="T74" s="4"/>
      <c r="U74" s="4"/>
      <c r="V74" s="4"/>
      <c r="X74" s="3"/>
    </row>
    <row r="75" spans="1:24" ht="18" customHeight="1">
      <c r="A75" s="21">
        <f t="shared" si="19"/>
        <v>72</v>
      </c>
      <c r="B75" s="24" t="s">
        <v>117</v>
      </c>
      <c r="C75" s="2">
        <v>20</v>
      </c>
      <c r="D75" s="7" t="s">
        <v>19</v>
      </c>
      <c r="E75" s="7">
        <v>2</v>
      </c>
      <c r="F75" s="9">
        <v>9.5</v>
      </c>
      <c r="G75" s="7">
        <v>3.5</v>
      </c>
      <c r="H75" s="9">
        <f t="shared" si="16"/>
        <v>7</v>
      </c>
      <c r="I75" s="9">
        <v>0.37254025044722744</v>
      </c>
      <c r="J75" s="9">
        <f t="shared" si="18"/>
        <v>15</v>
      </c>
      <c r="K75" s="10">
        <f t="shared" si="7"/>
        <v>13.375</v>
      </c>
      <c r="L75" s="11">
        <f t="shared" si="9"/>
        <v>3.21</v>
      </c>
      <c r="M75" s="10">
        <f t="shared" si="0"/>
        <v>15.837953029345474</v>
      </c>
      <c r="N75" s="10">
        <f t="shared" si="1"/>
        <v>2.4629530293454742</v>
      </c>
      <c r="O75" s="10">
        <f t="shared" si="2"/>
        <v>18.414602088564294</v>
      </c>
      <c r="P75" s="10">
        <f t="shared" si="3"/>
        <v>4.4197630760932277E-2</v>
      </c>
      <c r="Q75" s="10">
        <f t="shared" si="4"/>
        <v>1.1841460208856429</v>
      </c>
      <c r="R75" s="4"/>
      <c r="T75" s="4"/>
      <c r="U75" s="4"/>
      <c r="V75" s="4"/>
      <c r="X75" s="3"/>
    </row>
    <row r="76" spans="1:24" ht="18" customHeight="1">
      <c r="A76" s="21">
        <f t="shared" si="19"/>
        <v>73</v>
      </c>
      <c r="B76" s="24" t="s">
        <v>52</v>
      </c>
      <c r="C76" s="2">
        <v>120</v>
      </c>
      <c r="D76" s="7" t="s">
        <v>19</v>
      </c>
      <c r="E76" s="7">
        <v>4</v>
      </c>
      <c r="F76" s="9">
        <v>4.55</v>
      </c>
      <c r="G76" s="7">
        <v>2.5</v>
      </c>
      <c r="H76" s="7">
        <f t="shared" si="16"/>
        <v>10</v>
      </c>
      <c r="I76" s="10">
        <v>0.45769230769230773</v>
      </c>
      <c r="J76" s="10">
        <f>100/C76*3</f>
        <v>2.5</v>
      </c>
      <c r="K76" s="10">
        <f t="shared" si="7"/>
        <v>5.1958333333333329</v>
      </c>
      <c r="L76" s="11">
        <f t="shared" si="9"/>
        <v>7.4819999999999993</v>
      </c>
      <c r="M76" s="10">
        <f t="shared" si="0"/>
        <v>5.3754459347344943</v>
      </c>
      <c r="N76" s="10">
        <f t="shared" si="1"/>
        <v>0.17961260140116142</v>
      </c>
      <c r="O76" s="10">
        <f t="shared" si="2"/>
        <v>3.4568584070792898</v>
      </c>
      <c r="P76" s="10">
        <f t="shared" si="3"/>
        <v>0.18603107763363494</v>
      </c>
      <c r="Q76" s="10">
        <f t="shared" si="4"/>
        <v>1.034568584070793</v>
      </c>
      <c r="R76" s="4"/>
      <c r="T76" s="4"/>
      <c r="U76" s="4"/>
      <c r="V76" s="4"/>
      <c r="X76" s="3"/>
    </row>
    <row r="77" spans="1:24" ht="18" customHeight="1">
      <c r="A77" s="21">
        <f t="shared" si="19"/>
        <v>74</v>
      </c>
      <c r="B77" s="24" t="s">
        <v>99</v>
      </c>
      <c r="C77" s="2">
        <v>50</v>
      </c>
      <c r="D77" s="7" t="s">
        <v>7</v>
      </c>
      <c r="E77" s="7">
        <v>4</v>
      </c>
      <c r="F77" s="9">
        <v>3.1</v>
      </c>
      <c r="G77" s="7">
        <v>1.5</v>
      </c>
      <c r="H77" s="7">
        <f t="shared" si="16"/>
        <v>6</v>
      </c>
      <c r="I77" s="10">
        <v>7.6068376068376062E-2</v>
      </c>
      <c r="J77" s="10">
        <f t="shared" ref="J77:J83" si="20">100/C77*3</f>
        <v>6</v>
      </c>
      <c r="K77" s="10">
        <f t="shared" si="7"/>
        <v>4.6500000000000004</v>
      </c>
      <c r="L77" s="11">
        <f t="shared" si="9"/>
        <v>2.7900000000000005</v>
      </c>
      <c r="M77" s="10">
        <f t="shared" si="0"/>
        <v>5.1076700104685493</v>
      </c>
      <c r="N77" s="10">
        <f t="shared" si="1"/>
        <v>0.45767001046854894</v>
      </c>
      <c r="O77" s="10">
        <f t="shared" si="2"/>
        <v>9.8423658165279324</v>
      </c>
      <c r="P77" s="10">
        <f t="shared" si="3"/>
        <v>0.11747039232570927</v>
      </c>
      <c r="Q77" s="10">
        <f t="shared" si="4"/>
        <v>1.0984236581652793</v>
      </c>
      <c r="R77" s="4"/>
      <c r="T77" s="4"/>
      <c r="U77" s="4"/>
      <c r="V77" s="4"/>
      <c r="X77" s="3"/>
    </row>
    <row r="78" spans="1:24" ht="18" customHeight="1">
      <c r="A78" s="21">
        <f t="shared" si="19"/>
        <v>75</v>
      </c>
      <c r="B78" s="24" t="s">
        <v>53</v>
      </c>
      <c r="C78" s="2">
        <v>25</v>
      </c>
      <c r="D78" s="7" t="s">
        <v>54</v>
      </c>
      <c r="E78" s="7">
        <v>4</v>
      </c>
      <c r="F78" s="9">
        <v>4.9000000000000004</v>
      </c>
      <c r="G78" s="7">
        <v>1</v>
      </c>
      <c r="H78" s="7">
        <f t="shared" si="16"/>
        <v>4</v>
      </c>
      <c r="I78" s="10">
        <v>7.9401709401709403E-2</v>
      </c>
      <c r="J78" s="10">
        <f t="shared" si="20"/>
        <v>12</v>
      </c>
      <c r="K78" s="10">
        <f t="shared" si="7"/>
        <v>8</v>
      </c>
      <c r="L78" s="11">
        <f t="shared" si="9"/>
        <v>2.4</v>
      </c>
      <c r="M78" s="10">
        <f t="shared" si="0"/>
        <v>8.9301622292320424</v>
      </c>
      <c r="N78" s="10">
        <f t="shared" si="1"/>
        <v>0.93016222923204239</v>
      </c>
      <c r="O78" s="10">
        <f t="shared" si="2"/>
        <v>11.62702786540053</v>
      </c>
      <c r="P78" s="10">
        <f t="shared" si="3"/>
        <v>4.4792019420502552E-2</v>
      </c>
      <c r="Q78" s="10">
        <f t="shared" si="4"/>
        <v>1.1162702786540053</v>
      </c>
      <c r="R78" s="4"/>
      <c r="T78" s="4"/>
      <c r="U78" s="4"/>
      <c r="V78" s="4"/>
      <c r="X78" s="3"/>
    </row>
    <row r="79" spans="1:24" ht="18" customHeight="1">
      <c r="A79" s="21">
        <f t="shared" si="19"/>
        <v>76</v>
      </c>
      <c r="B79" s="24" t="s">
        <v>55</v>
      </c>
      <c r="C79" s="2">
        <v>20</v>
      </c>
      <c r="D79" s="7" t="s">
        <v>19</v>
      </c>
      <c r="E79" s="7">
        <v>4</v>
      </c>
      <c r="F79" s="9">
        <v>8.3000000000000007</v>
      </c>
      <c r="G79" s="7">
        <v>5.8</v>
      </c>
      <c r="H79" s="7">
        <f t="shared" si="16"/>
        <v>23.2</v>
      </c>
      <c r="I79" s="10">
        <v>0.45769230769230773</v>
      </c>
      <c r="J79" s="10">
        <f t="shared" si="20"/>
        <v>15</v>
      </c>
      <c r="K79" s="10">
        <f t="shared" si="7"/>
        <v>12.175000000000001</v>
      </c>
      <c r="L79" s="11">
        <f t="shared" si="9"/>
        <v>2.9220000000000002</v>
      </c>
      <c r="M79" s="10">
        <f t="shared" si="0"/>
        <v>13.314117537615623</v>
      </c>
      <c r="N79" s="10">
        <f t="shared" si="1"/>
        <v>1.139117537615622</v>
      </c>
      <c r="O79" s="10">
        <f t="shared" si="2"/>
        <v>9.3562015409907335</v>
      </c>
      <c r="P79" s="10">
        <f t="shared" si="3"/>
        <v>0.17425112805602289</v>
      </c>
      <c r="Q79" s="10">
        <f t="shared" si="4"/>
        <v>1.0935620154099073</v>
      </c>
      <c r="R79" s="4"/>
      <c r="T79" s="4"/>
      <c r="U79" s="4"/>
      <c r="V79" s="4"/>
      <c r="X79" s="3"/>
    </row>
    <row r="80" spans="1:24" ht="18" customHeight="1">
      <c r="A80" s="21">
        <f t="shared" si="19"/>
        <v>77</v>
      </c>
      <c r="B80" s="24" t="s">
        <v>56</v>
      </c>
      <c r="C80" s="2">
        <v>15</v>
      </c>
      <c r="D80" s="7" t="s">
        <v>7</v>
      </c>
      <c r="E80" s="7">
        <v>4</v>
      </c>
      <c r="F80" s="9">
        <v>4.5</v>
      </c>
      <c r="G80" s="7">
        <v>1.3</v>
      </c>
      <c r="H80" s="7">
        <f t="shared" si="16"/>
        <v>5.2</v>
      </c>
      <c r="I80" s="10">
        <v>7.6068376068376062E-2</v>
      </c>
      <c r="J80" s="10">
        <f t="shared" si="20"/>
        <v>20</v>
      </c>
      <c r="K80" s="10">
        <f t="shared" si="7"/>
        <v>9.6666666666666679</v>
      </c>
      <c r="L80" s="11">
        <f t="shared" si="9"/>
        <v>1.7400000000000002</v>
      </c>
      <c r="M80" s="10">
        <f t="shared" si="0"/>
        <v>11.286793245502206</v>
      </c>
      <c r="N80" s="10">
        <f t="shared" si="1"/>
        <v>1.6201265788355386</v>
      </c>
      <c r="O80" s="10">
        <f t="shared" si="2"/>
        <v>16.759930125884882</v>
      </c>
      <c r="P80" s="10">
        <f t="shared" si="3"/>
        <v>4.6071544741658157E-2</v>
      </c>
      <c r="Q80" s="10">
        <f t="shared" si="4"/>
        <v>1.1675993012588488</v>
      </c>
      <c r="R80" s="4"/>
      <c r="T80" s="4"/>
      <c r="U80" s="4"/>
      <c r="V80" s="4"/>
      <c r="X80" s="3"/>
    </row>
    <row r="81" spans="1:24" ht="18" customHeight="1">
      <c r="A81" s="21">
        <f t="shared" si="19"/>
        <v>78</v>
      </c>
      <c r="B81" s="24" t="s">
        <v>57</v>
      </c>
      <c r="C81" s="2" t="s">
        <v>28</v>
      </c>
      <c r="D81" s="7" t="s">
        <v>19</v>
      </c>
      <c r="E81" s="7">
        <v>4</v>
      </c>
      <c r="F81" s="9">
        <v>7.8</v>
      </c>
      <c r="G81" s="7">
        <v>2.2999999999999998</v>
      </c>
      <c r="H81" s="7">
        <f t="shared" si="16"/>
        <v>9.1999999999999993</v>
      </c>
      <c r="I81" s="10">
        <v>0.45769230769230773</v>
      </c>
      <c r="J81" s="10">
        <f t="shared" si="20"/>
        <v>20</v>
      </c>
      <c r="K81" s="10">
        <f t="shared" si="7"/>
        <v>12.966666666666667</v>
      </c>
      <c r="L81" s="11">
        <f t="shared" si="9"/>
        <v>2.3340000000000001</v>
      </c>
      <c r="M81" s="10">
        <f t="shared" ref="M81:M86" si="21">K81/(1+(EXP(-L81*E81)-1)/L81/E81)</f>
        <v>14.522015268921178</v>
      </c>
      <c r="N81" s="10">
        <f t="shared" ref="N81:N86" si="22">M81-K81</f>
        <v>1.5553486022545115</v>
      </c>
      <c r="O81" s="10">
        <f t="shared" ref="O81:O86" si="23">N81/K81*100</f>
        <v>11.994976367001374</v>
      </c>
      <c r="P81" s="10">
        <f t="shared" ref="P81:P86" si="24">$F$2*H81/M81</f>
        <v>6.3352088739977303E-2</v>
      </c>
      <c r="Q81" s="10">
        <f t="shared" ref="Q81:Q86" si="25">M81/K81</f>
        <v>1.1199497636700138</v>
      </c>
      <c r="R81" s="4"/>
      <c r="T81" s="4"/>
      <c r="U81" s="4"/>
      <c r="V81" s="4"/>
      <c r="X81" s="3"/>
    </row>
    <row r="82" spans="1:24" ht="18" customHeight="1">
      <c r="A82" s="21">
        <f t="shared" si="19"/>
        <v>79</v>
      </c>
      <c r="B82" s="24" t="s">
        <v>100</v>
      </c>
      <c r="C82" s="2">
        <v>10</v>
      </c>
      <c r="D82" s="7" t="s">
        <v>7</v>
      </c>
      <c r="E82" s="7">
        <v>4</v>
      </c>
      <c r="F82" s="9">
        <v>8.5</v>
      </c>
      <c r="G82" s="7">
        <v>1.5</v>
      </c>
      <c r="H82" s="7">
        <f t="shared" si="16"/>
        <v>6</v>
      </c>
      <c r="I82" s="10">
        <v>8.8333333333333333E-2</v>
      </c>
      <c r="J82" s="10">
        <f t="shared" si="20"/>
        <v>30</v>
      </c>
      <c r="K82" s="10">
        <f t="shared" ref="K82:K87" si="26">F82+$I$2*J82/3.6</f>
        <v>16.25</v>
      </c>
      <c r="L82" s="11">
        <f t="shared" si="9"/>
        <v>1.95</v>
      </c>
      <c r="M82" s="10">
        <f t="shared" si="21"/>
        <v>18.638582811862261</v>
      </c>
      <c r="N82" s="10">
        <f t="shared" si="22"/>
        <v>2.3885828118622605</v>
      </c>
      <c r="O82" s="10">
        <f t="shared" si="23"/>
        <v>14.698971149921602</v>
      </c>
      <c r="P82" s="10">
        <f t="shared" si="24"/>
        <v>3.2191288686291029E-2</v>
      </c>
      <c r="Q82" s="10">
        <f t="shared" si="25"/>
        <v>1.146989711499216</v>
      </c>
      <c r="R82" s="4"/>
      <c r="T82" s="4"/>
      <c r="U82" s="4"/>
      <c r="V82" s="4"/>
      <c r="X82" s="3"/>
    </row>
    <row r="83" spans="1:24" ht="18" customHeight="1">
      <c r="A83" s="21">
        <f t="shared" si="19"/>
        <v>80</v>
      </c>
      <c r="B83" s="24" t="s">
        <v>101</v>
      </c>
      <c r="C83" s="2" t="s">
        <v>49</v>
      </c>
      <c r="D83" s="7" t="s">
        <v>19</v>
      </c>
      <c r="E83" s="7">
        <v>4</v>
      </c>
      <c r="F83" s="9">
        <v>17.857142857142854</v>
      </c>
      <c r="G83" s="7">
        <v>3</v>
      </c>
      <c r="H83" s="7">
        <f t="shared" si="16"/>
        <v>12</v>
      </c>
      <c r="I83" s="10">
        <v>0.45769230769230773</v>
      </c>
      <c r="J83" s="10">
        <f t="shared" si="20"/>
        <v>42.857142857142861</v>
      </c>
      <c r="K83" s="10">
        <f t="shared" si="26"/>
        <v>28.928571428571427</v>
      </c>
      <c r="L83" s="11">
        <f t="shared" ref="L83:L87" si="27">K83*3.6/J83</f>
        <v>2.4299999999999997</v>
      </c>
      <c r="M83" s="10">
        <f t="shared" si="21"/>
        <v>32.245846018087882</v>
      </c>
      <c r="N83" s="10">
        <f t="shared" si="22"/>
        <v>3.3172745895164546</v>
      </c>
      <c r="O83" s="10">
        <f t="shared" si="23"/>
        <v>11.467122037834658</v>
      </c>
      <c r="P83" s="10">
        <f t="shared" si="24"/>
        <v>3.7214095711022001E-2</v>
      </c>
      <c r="Q83" s="10">
        <f t="shared" si="25"/>
        <v>1.1146712203783466</v>
      </c>
      <c r="R83" s="4"/>
      <c r="T83" s="4"/>
      <c r="U83" s="4"/>
      <c r="V83" s="4"/>
      <c r="X83" s="3"/>
    </row>
    <row r="84" spans="1:24" ht="18" customHeight="1">
      <c r="A84" s="21">
        <f t="shared" si="19"/>
        <v>81</v>
      </c>
      <c r="B84" s="24" t="s">
        <v>62</v>
      </c>
      <c r="C84" s="2" t="s">
        <v>16</v>
      </c>
      <c r="D84" s="7" t="s">
        <v>54</v>
      </c>
      <c r="E84" s="7">
        <v>8</v>
      </c>
      <c r="F84" s="9">
        <v>4</v>
      </c>
      <c r="G84" s="7">
        <v>1</v>
      </c>
      <c r="H84" s="7">
        <f t="shared" si="16"/>
        <v>8</v>
      </c>
      <c r="I84" s="10">
        <v>7.9401709401709403E-2</v>
      </c>
      <c r="J84" s="10">
        <f>100/C84*3</f>
        <v>15</v>
      </c>
      <c r="K84" s="10">
        <f t="shared" si="26"/>
        <v>7.875</v>
      </c>
      <c r="L84" s="11">
        <f t="shared" si="27"/>
        <v>1.8900000000000001</v>
      </c>
      <c r="M84" s="10">
        <f t="shared" si="21"/>
        <v>8.4327193847103619</v>
      </c>
      <c r="N84" s="10">
        <f t="shared" si="22"/>
        <v>0.55771938471036187</v>
      </c>
      <c r="O84" s="10">
        <f t="shared" si="23"/>
        <v>7.0821509169569765</v>
      </c>
      <c r="P84" s="10">
        <f t="shared" si="24"/>
        <v>9.4868566532701912E-2</v>
      </c>
      <c r="Q84" s="10">
        <f t="shared" si="25"/>
        <v>1.0708215091695699</v>
      </c>
      <c r="X84" s="3"/>
    </row>
    <row r="85" spans="1:24" ht="18" customHeight="1">
      <c r="A85" s="21">
        <f t="shared" si="19"/>
        <v>82</v>
      </c>
      <c r="B85" s="24" t="s">
        <v>63</v>
      </c>
      <c r="C85" s="2" t="s">
        <v>31</v>
      </c>
      <c r="D85" s="7" t="s">
        <v>7</v>
      </c>
      <c r="E85" s="7">
        <v>8</v>
      </c>
      <c r="F85" s="9">
        <v>5.5</v>
      </c>
      <c r="G85" s="7">
        <v>1.3</v>
      </c>
      <c r="H85" s="7">
        <f t="shared" si="16"/>
        <v>10.4</v>
      </c>
      <c r="I85" s="10">
        <v>7.6068376068376062E-2</v>
      </c>
      <c r="J85" s="10">
        <f t="shared" ref="J85:J87" si="28">100/C85*3</f>
        <v>30</v>
      </c>
      <c r="K85" s="10">
        <f t="shared" si="26"/>
        <v>13.25</v>
      </c>
      <c r="L85" s="11">
        <f t="shared" si="27"/>
        <v>1.59</v>
      </c>
      <c r="M85" s="10">
        <f t="shared" si="21"/>
        <v>14.380542405458975</v>
      </c>
      <c r="N85" s="10">
        <f t="shared" si="22"/>
        <v>1.130542405458975</v>
      </c>
      <c r="O85" s="10">
        <f t="shared" si="23"/>
        <v>8.5323955128979243</v>
      </c>
      <c r="P85" s="10">
        <f t="shared" si="24"/>
        <v>7.2319942508233023E-2</v>
      </c>
      <c r="Q85" s="10">
        <f t="shared" si="25"/>
        <v>1.0853239551289793</v>
      </c>
      <c r="X85" s="3"/>
    </row>
    <row r="86" spans="1:24" ht="18" customHeight="1">
      <c r="A86" s="21">
        <f t="shared" si="19"/>
        <v>83</v>
      </c>
      <c r="B86" s="24" t="s">
        <v>102</v>
      </c>
      <c r="C86" s="2">
        <v>5</v>
      </c>
      <c r="D86" s="7" t="s">
        <v>7</v>
      </c>
      <c r="E86" s="7">
        <v>8</v>
      </c>
      <c r="F86" s="9">
        <v>8.5</v>
      </c>
      <c r="G86" s="7">
        <v>1.5</v>
      </c>
      <c r="H86" s="7">
        <f t="shared" si="16"/>
        <v>12</v>
      </c>
      <c r="I86" s="10">
        <v>7.6068376068376062E-2</v>
      </c>
      <c r="J86" s="10">
        <f t="shared" si="28"/>
        <v>60</v>
      </c>
      <c r="K86" s="10">
        <f t="shared" si="26"/>
        <v>24</v>
      </c>
      <c r="L86" s="11">
        <f t="shared" si="27"/>
        <v>1.4400000000000002</v>
      </c>
      <c r="M86" s="10">
        <f t="shared" si="21"/>
        <v>26.281344015140821</v>
      </c>
      <c r="N86" s="10">
        <f t="shared" si="22"/>
        <v>2.2813440151408209</v>
      </c>
      <c r="O86" s="10">
        <f t="shared" si="23"/>
        <v>9.5056000630867548</v>
      </c>
      <c r="P86" s="10">
        <f t="shared" si="24"/>
        <v>4.5659765319029114E-2</v>
      </c>
      <c r="Q86" s="10">
        <f t="shared" si="25"/>
        <v>1.0950560006308676</v>
      </c>
    </row>
    <row r="87" spans="1:24" ht="18" customHeight="1" thickBot="1">
      <c r="A87" s="22">
        <f t="shared" si="19"/>
        <v>84</v>
      </c>
      <c r="B87" s="27" t="s">
        <v>118</v>
      </c>
      <c r="C87" s="14">
        <v>7</v>
      </c>
      <c r="D87" s="13" t="s">
        <v>19</v>
      </c>
      <c r="E87" s="13">
        <v>8</v>
      </c>
      <c r="F87" s="15">
        <v>17.8571428571429</v>
      </c>
      <c r="G87" s="13">
        <v>3</v>
      </c>
      <c r="H87" s="13">
        <f t="shared" ref="H87" si="29">E87*G87</f>
        <v>24</v>
      </c>
      <c r="I87" s="16">
        <v>7.6068376068376062E-2</v>
      </c>
      <c r="J87" s="16">
        <f t="shared" si="28"/>
        <v>42.857142857142861</v>
      </c>
      <c r="K87" s="16">
        <f t="shared" si="26"/>
        <v>28.928571428571473</v>
      </c>
      <c r="L87" s="17">
        <f t="shared" si="27"/>
        <v>2.4300000000000037</v>
      </c>
      <c r="M87" s="16">
        <f>K87/(1+(EXP(-L87*E87)-1)/L87/E87)</f>
        <v>30.497365968621615</v>
      </c>
      <c r="N87" s="16">
        <f>M87-K87</f>
        <v>1.568794540050142</v>
      </c>
      <c r="O87" s="16">
        <f>N87/K87*100</f>
        <v>5.4229934717782609</v>
      </c>
      <c r="P87" s="16">
        <f>$F$2*H87/M87</f>
        <v>7.8695320850637809E-2</v>
      </c>
      <c r="Q87" s="16">
        <f>M87/K87</f>
        <v>1.0542299347177826</v>
      </c>
    </row>
    <row r="88" spans="1:24">
      <c r="F88" s="3"/>
      <c r="G88" s="3"/>
    </row>
    <row r="89" spans="1:24">
      <c r="F89" s="3"/>
      <c r="G89" s="3"/>
    </row>
    <row r="90" spans="1:24">
      <c r="F90" s="3"/>
      <c r="G90" s="3"/>
    </row>
    <row r="91" spans="1:24">
      <c r="F91" s="3"/>
      <c r="G91" s="3"/>
    </row>
    <row r="92" spans="1:24">
      <c r="F92" s="3"/>
      <c r="G92" s="3"/>
    </row>
    <row r="93" spans="1:24">
      <c r="F93" s="3"/>
      <c r="G93" s="3"/>
    </row>
    <row r="94" spans="1:24">
      <c r="F94" s="3"/>
      <c r="G94" s="3"/>
    </row>
    <row r="95" spans="1:24">
      <c r="F95" s="3"/>
      <c r="G95" s="3"/>
    </row>
    <row r="96" spans="1:24">
      <c r="F96" s="3"/>
      <c r="G96" s="3"/>
    </row>
    <row r="97" spans="6:7">
      <c r="F97" s="3"/>
      <c r="G97" s="3"/>
    </row>
    <row r="98" spans="6:7">
      <c r="F98" s="3"/>
      <c r="G98" s="3"/>
    </row>
    <row r="99" spans="6:7">
      <c r="F99" s="3"/>
      <c r="G99" s="3"/>
    </row>
    <row r="100" spans="6:7">
      <c r="F100" s="3"/>
      <c r="G100" s="3"/>
    </row>
    <row r="101" spans="6:7">
      <c r="F101" s="3"/>
      <c r="G101" s="3"/>
    </row>
    <row r="102" spans="6:7">
      <c r="F102" s="3"/>
      <c r="G102" s="3"/>
    </row>
    <row r="103" spans="6:7">
      <c r="F103" s="3"/>
      <c r="G103" s="3"/>
    </row>
    <row r="104" spans="6:7">
      <c r="F104" s="3"/>
      <c r="G104" s="3"/>
    </row>
    <row r="105" spans="6:7">
      <c r="F105" s="3"/>
      <c r="G105" s="3"/>
    </row>
    <row r="106" spans="6:7">
      <c r="F106" s="3"/>
      <c r="G106" s="3"/>
    </row>
    <row r="107" spans="6:7">
      <c r="F107" s="3"/>
      <c r="G107" s="3"/>
    </row>
    <row r="108" spans="6:7">
      <c r="F108" s="3"/>
      <c r="G108" s="3"/>
    </row>
    <row r="109" spans="6:7">
      <c r="F109" s="3"/>
      <c r="G109" s="3"/>
    </row>
    <row r="110" spans="6:7">
      <c r="F110" s="3"/>
      <c r="G110" s="3"/>
    </row>
    <row r="111" spans="6:7">
      <c r="F111" s="3"/>
      <c r="G111" s="3"/>
    </row>
    <row r="112" spans="6:7">
      <c r="F112" s="3"/>
      <c r="G112" s="3"/>
    </row>
    <row r="113" spans="3:7">
      <c r="F113" s="3"/>
      <c r="G113" s="3"/>
    </row>
    <row r="114" spans="3:7">
      <c r="C114" s="4"/>
      <c r="D114" s="4"/>
      <c r="F114" s="3"/>
      <c r="G114" s="3"/>
    </row>
    <row r="115" spans="3:7">
      <c r="C115" s="4"/>
      <c r="D115" s="4"/>
      <c r="F115" s="3"/>
      <c r="G115" s="3"/>
    </row>
  </sheetData>
  <mergeCells count="3">
    <mergeCell ref="A1:Q1"/>
    <mergeCell ref="D2:E2"/>
    <mergeCell ref="G2:H2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Fig4c. ASHRAE 62.1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2025-10-02T10:44:34Z</dcterms:modified>
</cp:coreProperties>
</file>